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7440"/>
  </bookViews>
  <sheets>
    <sheet name="Лист1" sheetId="1" r:id="rId1"/>
  </sheets>
  <definedNames>
    <definedName name="_xlnm._FilterDatabase" localSheetId="0" hidden="1">Лист1!$A$5:$H$130</definedName>
    <definedName name="_xlnm.Print_Area" localSheetId="0">Лист1!$A$1:$I$130</definedName>
  </definedNames>
  <calcPr calcId="145621"/>
</workbook>
</file>

<file path=xl/calcChain.xml><?xml version="1.0" encoding="utf-8"?>
<calcChain xmlns="http://schemas.openxmlformats.org/spreadsheetml/2006/main">
  <c r="I100" i="1" l="1"/>
  <c r="I81" i="1"/>
  <c r="I7" i="1"/>
  <c r="I28" i="1"/>
  <c r="I55" i="1"/>
  <c r="I66" i="1"/>
  <c r="I109" i="1"/>
  <c r="I117" i="1"/>
  <c r="H119" i="1"/>
  <c r="H117" i="1" s="1"/>
  <c r="H115" i="1"/>
  <c r="H113" i="1"/>
  <c r="H110" i="1"/>
  <c r="H109" i="1" s="1"/>
  <c r="H106" i="1"/>
  <c r="H105" i="1"/>
  <c r="H102" i="1"/>
  <c r="H101" i="1"/>
  <c r="H97" i="1"/>
  <c r="H95" i="1"/>
  <c r="H92" i="1"/>
  <c r="H87" i="1"/>
  <c r="H83" i="1"/>
  <c r="H82" i="1"/>
  <c r="H74" i="1"/>
  <c r="H70" i="1"/>
  <c r="H67" i="1"/>
  <c r="H60" i="1"/>
  <c r="H55" i="1" s="1"/>
  <c r="H54" i="1"/>
  <c r="H49" i="1"/>
  <c r="H48" i="1"/>
  <c r="H47" i="1"/>
  <c r="H44" i="1"/>
  <c r="H43" i="1"/>
  <c r="H42" i="1"/>
  <c r="H40" i="1"/>
  <c r="H38" i="1"/>
  <c r="H34" i="1"/>
  <c r="H30" i="1"/>
  <c r="H29" i="1"/>
  <c r="H20" i="1"/>
  <c r="H19" i="1"/>
  <c r="H18" i="1"/>
  <c r="H16" i="1"/>
  <c r="H14" i="1"/>
  <c r="H13" i="1"/>
  <c r="H12" i="1"/>
  <c r="H11" i="1"/>
  <c r="H9" i="1"/>
  <c r="H8" i="1"/>
  <c r="H7" i="1" l="1"/>
  <c r="H66" i="1"/>
  <c r="H91" i="1"/>
  <c r="H28" i="1"/>
  <c r="H46" i="1"/>
  <c r="H81" i="1"/>
  <c r="H100" i="1"/>
  <c r="I91" i="1"/>
  <c r="I80" i="1" s="1"/>
  <c r="I46" i="1"/>
  <c r="H80" i="1" l="1"/>
  <c r="I6" i="1"/>
  <c r="H6" i="1"/>
</calcChain>
</file>

<file path=xl/sharedStrings.xml><?xml version="1.0" encoding="utf-8"?>
<sst xmlns="http://schemas.openxmlformats.org/spreadsheetml/2006/main" count="387" uniqueCount="135">
  <si>
    <t>Наименование</t>
  </si>
  <si>
    <t>ЦСР</t>
  </si>
  <si>
    <t>ВР</t>
  </si>
  <si>
    <t>Сумма</t>
  </si>
  <si>
    <t>тыс. рублей</t>
  </si>
  <si>
    <t>Защита населения и территории ЗАТО Шиханы от чрезвычайных ситуаций природного и техногенного характера на 2015-2017 гг.</t>
  </si>
  <si>
    <t>ВСЕГО</t>
  </si>
  <si>
    <t>Проведение дератизационных мероприятий</t>
  </si>
  <si>
    <t>Развитие образования в ЗАТО Шиханы на 2015-2017 годы</t>
  </si>
  <si>
    <t>Предоставление общедоступного бесплатного дошкольного образования и воспитания</t>
  </si>
  <si>
    <t>Обслуживание программного обеспечения электронного комплектования детей в дошкольной образовательной организации</t>
  </si>
  <si>
    <t>Подпрограмма «Развитие системы общего образования в ЗАТО Шиханы на 2015-2017 годы»</t>
  </si>
  <si>
    <t>Перевозка обучающихся при подготовке и проведению ЕГЭ</t>
  </si>
  <si>
    <t>Подпрограмма «Развитие системы дополнительного образования в ЗАТО Шиханы на 2015-2017 годы»</t>
  </si>
  <si>
    <t>Предоставление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</si>
  <si>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Функционирование МКУ «Управление образования, культуры и спорта ЗАТО Шиханы»</t>
  </si>
  <si>
    <t>Городские мероприятия сферы образования</t>
  </si>
  <si>
    <t>РЗ</t>
  </si>
  <si>
    <t>ПР</t>
  </si>
  <si>
    <t>Развитие культуры и средств массовой информации в ЗАТО Шиханы на 2015-2017 годы</t>
  </si>
  <si>
    <t>Библиотечное обслуживание населения, комплектование и обеспечение сохранности библиотечных фондов</t>
  </si>
  <si>
    <t>Организация работы клубных формирований</t>
  </si>
  <si>
    <t>Обеспечение населения доступным жильем и   жилищно-коммунальными услугами, благоустройство территории ЗАТО Шиханы на 2015-2017 годы</t>
  </si>
  <si>
    <t>Благоустройство территории ЗАТО Шиханы</t>
  </si>
  <si>
    <t>Обеспечение функционирования МКУ «УГХ ЗАТО Шиханы»</t>
  </si>
  <si>
    <t>Организация уличного освещения</t>
  </si>
  <si>
    <t>Развитие физической культуры, спорта и молодежной политики в ЗАТО Шиханы на 2015 - 2017 годы</t>
  </si>
  <si>
    <t>Строительство спортивно – оздоровительного комплекса</t>
  </si>
  <si>
    <t>Охрана СОК</t>
  </si>
  <si>
    <t>Реализация полномочий в сфере молодёжной политики</t>
  </si>
  <si>
    <t>Развитие экономики и управление муниципальным имуществом ЗАТО Шиханы на 2015 - 2017 годы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</si>
  <si>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</si>
  <si>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Развитие муниципального управления и централизация в ЗАТО Шиханы на 2015 - 2017 годы</t>
  </si>
  <si>
    <t>Обеспечение деятельности Государственной автоматизированной системы «Выборы»</t>
  </si>
  <si>
    <t>Доплата к пенсии за муниципальный стаж</t>
  </si>
  <si>
    <t>Обслуживание муниципального долга</t>
  </si>
  <si>
    <t>Подпрограмма «Развитие системы дошкольного образования в ЗАТО Шиханы на 2015-2017 годы»</t>
  </si>
  <si>
    <t>01</t>
  </si>
  <si>
    <t>03</t>
  </si>
  <si>
    <t>04</t>
  </si>
  <si>
    <t>06</t>
  </si>
  <si>
    <t>13</t>
  </si>
  <si>
    <t>07</t>
  </si>
  <si>
    <t>10</t>
  </si>
  <si>
    <t>05</t>
  </si>
  <si>
    <t>02</t>
  </si>
  <si>
    <t>09</t>
  </si>
  <si>
    <t>12</t>
  </si>
  <si>
    <t>08</t>
  </si>
  <si>
    <t>11</t>
  </si>
  <si>
    <t>Обеспечение функционирования органов местного самоуправления</t>
  </si>
  <si>
    <t>Социальная поддержка граждан в ЗАТО Шиханы на 2015-2017 гг.</t>
  </si>
  <si>
    <t>Обеспечение исполнения отдельных государственных полномочий</t>
  </si>
  <si>
    <t>Исполнение переданных государственных  полномочий по исполнению функций  государственного управления охраной труда</t>
  </si>
  <si>
    <t xml:space="preserve">Исполнение переданных государственных  полномочий по организации предоставления и предоставлению гражданам  субсидий на оплату жилого помещения и коммунальных услуг  </t>
  </si>
  <si>
    <t xml:space="preserve">Исполнение переданных государственных  полномочий по исполнению функций  службы опеки и попечительства 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</si>
  <si>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организации, реализующие общеобразовательную программу дошкольного образования</t>
  </si>
  <si>
    <t>Организация питания обучающихся</t>
  </si>
  <si>
    <t>Ведомственная целевая программа "Повышение безопасности дорожного движения в ЗАТО Шиханы на 2015 - 2017 годы"</t>
  </si>
  <si>
    <t>Присмотр и уход за детьми дошкольного возраста</t>
  </si>
  <si>
    <t xml:space="preserve">                  Глава ЗАТО Шиханы</t>
  </si>
  <si>
    <t xml:space="preserve">           А.К. Гломадин</t>
  </si>
  <si>
    <t>Освежение запасов средств индивидуальной защиты, ГСМ, медицинского имущества и дезинфекционных средств</t>
  </si>
  <si>
    <t>Резервный фонд администрации ЗАТО Шиханы</t>
  </si>
  <si>
    <t>Оплата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</si>
  <si>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00000</t>
  </si>
  <si>
    <t>Содержание и обеспечение деятельности МКУ «УПРАВЛЕНИЕ ПО ДЕЛАМ ГО И ЧС ЗАТО ШИХАНЫ"</t>
  </si>
  <si>
    <t xml:space="preserve">Выполнение межевых, геодезических и кадастровых работ  (земельные участки) </t>
  </si>
  <si>
    <t>Участие в областных олимпиадах, соревнованиях и конкурсах в сфере образования</t>
  </si>
  <si>
    <t>Предоставление субсидий Шиханской городской общественной организации ветеранов (пенсионеров войны, труда, Вооружённых сил и правоохранительных органов)</t>
  </si>
  <si>
    <t>09710</t>
  </si>
  <si>
    <t>77В00</t>
  </si>
  <si>
    <t>77Б00</t>
  </si>
  <si>
    <t>02200</t>
  </si>
  <si>
    <t>02100</t>
  </si>
  <si>
    <t>03400</t>
  </si>
  <si>
    <t>20010</t>
  </si>
  <si>
    <t>04200</t>
  </si>
  <si>
    <t>00590</t>
  </si>
  <si>
    <t>08800</t>
  </si>
  <si>
    <t>Код целевой статьи</t>
  </si>
  <si>
    <t>00591</t>
  </si>
  <si>
    <t>00592</t>
  </si>
  <si>
    <t>Организация и проведение городских культурно-массовых мероприятий</t>
  </si>
  <si>
    <t>77Е00</t>
  </si>
  <si>
    <t>Осуществление органами местного самоуправления государственных полномочий по исполнению функций комиссий по делам несовершеннолетних и защите их прав</t>
  </si>
  <si>
    <t>Обследование технического состояния многоквартирного жилого дома (признание многоквартирного дома аварийным)</t>
  </si>
  <si>
    <t>99050</t>
  </si>
  <si>
    <t>89730</t>
  </si>
  <si>
    <t>99990</t>
  </si>
  <si>
    <t>200</t>
  </si>
  <si>
    <t>77Д00</t>
  </si>
  <si>
    <t>77Г00</t>
  </si>
  <si>
    <t>Проведение мероприятий по отлову и содержанию безнадзорных животных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</si>
  <si>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</si>
  <si>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L0200</t>
  </si>
  <si>
    <t>300</t>
  </si>
  <si>
    <t>S7200</t>
  </si>
  <si>
    <t>Обеспечение льготным проездом в автобусном транспорте автотранспортных предприятий ЗАТО Шиханы студентов, проживающих в ЗАТО Шиханы, обучающиеся в учебных заведениях г. Вольска</t>
  </si>
  <si>
    <t>Програм- мная статья</t>
  </si>
  <si>
    <t>направ-ление расходов</t>
  </si>
  <si>
    <t>Оценка рыночной стоимости имущества и размера арендной платы муниципального имущества, уплата налогов  в отношении  муниципального имущества</t>
  </si>
  <si>
    <t>Выполнение работ по технической инвентаризации (оформление технических паспортов)</t>
  </si>
  <si>
    <t>Обеспечение жилыми помещениями молодых семей, проживающих на территории ЗАТО Шиханы</t>
  </si>
  <si>
    <t>Предоставление грантов вновь зарегистрированным и действующим менее одного года субъектам малого предпринимательства</t>
  </si>
  <si>
    <t>L064A</t>
  </si>
  <si>
    <t>51590</t>
  </si>
  <si>
    <t>Текущий ремонт помещений</t>
  </si>
  <si>
    <t>Выявление, техническая паспортизация и принятие в казну бесхозяйных объектов</t>
  </si>
  <si>
    <r>
      <t xml:space="preserve">Ведомственная целевая программа "Организация отдыха, оздоровления и занятости детей в ЗАТО Шиханы на </t>
    </r>
    <r>
      <rPr>
        <sz val="11"/>
        <rFont val="Calibri"/>
        <family val="2"/>
        <charset val="204"/>
        <scheme val="minor"/>
      </rPr>
      <t>2017-2020</t>
    </r>
    <r>
      <rPr>
        <sz val="11"/>
        <color theme="1"/>
        <rFont val="Calibri"/>
        <family val="2"/>
        <charset val="204"/>
        <scheme val="minor"/>
      </rPr>
      <t xml:space="preserve"> годы"</t>
    </r>
  </si>
  <si>
    <t>Переселение граждан из ЗАТО</t>
  </si>
  <si>
    <t>Замена ламп уличного освещения на энергосберегающие</t>
  </si>
  <si>
    <t>Переселение из аварийного жилья</t>
  </si>
  <si>
    <t>Строительство карты для захоронения ТБО</t>
  </si>
  <si>
    <t>Приобретение аварийно-спасательного автомобиля</t>
  </si>
  <si>
    <t>Функционирование МКУ "Редакция газеты Шиханские новости"</t>
  </si>
  <si>
    <t>Содержание хоккейной коробки</t>
  </si>
  <si>
    <t>Организация физкультурно-массовых спортивных мероприятий</t>
  </si>
  <si>
    <t>Повышение уровня безопасности дошкольной образовательной организации</t>
  </si>
  <si>
    <t>Проведение капитального ремонта в общеобразовательных учреждениях</t>
  </si>
  <si>
    <t>Ведомственная целевая программа "Доступная среда ЗАТО Шиханы" на 2017-2020 годы</t>
  </si>
  <si>
    <t>99130</t>
  </si>
  <si>
    <t>Разработка, проектирование и приведение в соответствие с требованиями законодательства документов  градостроительного планирования ЗАТО Шиханы (правила землепользования и застройки, нормативы градостроительного проектирования, комплексные программы развития инфраструктуры)</t>
  </si>
  <si>
    <t>Ведомственная целевая программа "Профилактика терроризма и экстремизма в ЗАТО Шиханы на 2017 -2020 гг."</t>
  </si>
  <si>
    <t xml:space="preserve">Организация обучения по программам дополнительного образования </t>
  </si>
  <si>
    <t>Ремонт муниципального жилого фонда</t>
  </si>
  <si>
    <t>Вывоз мусора с несанкционированных свалок</t>
  </si>
  <si>
    <t>99320</t>
  </si>
  <si>
    <t>Проведение ремонта придомовых территорий ЗАТО Шиханы</t>
  </si>
  <si>
    <t>Исполнено</t>
  </si>
  <si>
    <t>Сведения об использовании администрацией ЗАТО Шиханы, подведомственными организациями выделяемых бюджетных средств на 1 марта 2017 года</t>
  </si>
  <si>
    <t>69100</t>
  </si>
  <si>
    <t>Замена одежды сцены ДШИ № 2 ЗАТО Шиханы</t>
  </si>
  <si>
    <t>L0270</t>
  </si>
  <si>
    <t>Капитальный ремонт кровли ДК "Корунд" перекрытия дискотечного зала ДК "Корунд"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</si>
</sst>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9.3000000000000007"/>
      <name val="Arial"/>
      <family val="2"/>
    </font>
    <font>
      <sz val="11"/>
      <name val="Calibri"/>
      <family val="2"/>
      <charset val="204"/>
      <scheme val="minor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9.3000000000000007"/>
      <name val="Arial"/>
      <family val="2"/>
      <charset val="204"/>
    </font>
    <font>
      <b/>
      <sz val="9.3000000000000007"/>
      <name val="Arial"/>
      <family val="2"/>
      <charset val="204"/>
    </font>
    <font>
      <b/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9.5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7">
    <xf numFmtId="0" fontId="0" fillId="0" borderId="0" xfId="0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1" fillId="0" borderId="0" xfId="0" applyFont="1"/>
    <xf numFmtId="0" fontId="1" fillId="2" borderId="1" xfId="0" applyFont="1" applyFill="1" applyBorder="1" applyAlignment="1">
      <alignment horizontal="left" vertical="center" wrapText="1"/>
    </xf>
    <xf numFmtId="49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0" fontId="3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vertical="center" wrapText="1"/>
    </xf>
    <xf numFmtId="0" fontId="4" fillId="0" borderId="0" xfId="0" applyFont="1"/>
    <xf numFmtId="49" fontId="4" fillId="0" borderId="0" xfId="0" applyNumberFormat="1" applyFont="1"/>
    <xf numFmtId="49" fontId="5" fillId="0" borderId="0" xfId="0" applyNumberFormat="1" applyFont="1"/>
    <xf numFmtId="164" fontId="5" fillId="0" borderId="0" xfId="0" applyNumberFormat="1" applyFont="1"/>
    <xf numFmtId="49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0" fillId="3" borderId="1" xfId="0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49" fontId="13" fillId="4" borderId="1" xfId="0" applyNumberFormat="1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vertical="center"/>
    </xf>
    <xf numFmtId="49" fontId="12" fillId="4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vertical="center"/>
    </xf>
    <xf numFmtId="164" fontId="1" fillId="0" borderId="1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1" fillId="4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49" fontId="16" fillId="4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/>
    </xf>
    <xf numFmtId="164" fontId="0" fillId="5" borderId="1" xfId="0" applyNumberFormat="1" applyFill="1" applyBorder="1" applyAlignment="1">
      <alignment vertical="center"/>
    </xf>
    <xf numFmtId="0" fontId="0" fillId="5" borderId="1" xfId="0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3" fillId="5" borderId="3" xfId="0" applyFont="1" applyFill="1" applyBorder="1" applyAlignment="1">
      <alignment horizontal="center" vertical="center" wrapText="1"/>
    </xf>
    <xf numFmtId="49" fontId="7" fillId="5" borderId="2" xfId="0" applyNumberFormat="1" applyFont="1" applyFill="1" applyBorder="1" applyAlignment="1">
      <alignment horizontal="left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64" fontId="0" fillId="5" borderId="1" xfId="0" applyNumberFormat="1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left" vertical="center" wrapText="1"/>
    </xf>
    <xf numFmtId="49" fontId="3" fillId="5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/>
    </xf>
    <xf numFmtId="164" fontId="1" fillId="0" borderId="2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0" fillId="5" borderId="2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2"/>
  <sheetViews>
    <sheetView tabSelected="1" view="pageBreakPreview" workbookViewId="0">
      <selection activeCell="E123" sqref="E123"/>
    </sheetView>
  </sheetViews>
  <sheetFormatPr defaultRowHeight="15" x14ac:dyDescent="0.25"/>
  <cols>
    <col min="1" max="1" width="56.42578125" customWidth="1"/>
    <col min="2" max="2" width="9.28515625" hidden="1" customWidth="1"/>
    <col min="3" max="3" width="8.5703125" customWidth="1"/>
    <col min="4" max="4" width="8.42578125" customWidth="1"/>
    <col min="5" max="5" width="5.28515625" customWidth="1"/>
    <col min="6" max="6" width="4.42578125" style="5" customWidth="1"/>
    <col min="7" max="7" width="4.5703125" style="5" customWidth="1"/>
    <col min="8" max="8" width="10.140625" style="7" customWidth="1"/>
    <col min="9" max="9" width="11.7109375" customWidth="1"/>
  </cols>
  <sheetData>
    <row r="2" spans="1:9" ht="57.75" customHeight="1" x14ac:dyDescent="0.3">
      <c r="A2" s="86" t="s">
        <v>130</v>
      </c>
      <c r="B2" s="86"/>
      <c r="C2" s="86"/>
      <c r="D2" s="86"/>
      <c r="E2" s="86"/>
      <c r="F2" s="86"/>
      <c r="G2" s="86"/>
      <c r="H2" s="86"/>
      <c r="I2" s="86"/>
    </row>
    <row r="3" spans="1:9" x14ac:dyDescent="0.25">
      <c r="C3" s="90"/>
      <c r="D3" s="90"/>
      <c r="H3" s="6" t="s">
        <v>4</v>
      </c>
    </row>
    <row r="4" spans="1:9" x14ac:dyDescent="0.25">
      <c r="A4" s="88" t="s">
        <v>0</v>
      </c>
      <c r="B4" s="88" t="s">
        <v>1</v>
      </c>
      <c r="C4" s="89" t="s">
        <v>80</v>
      </c>
      <c r="D4" s="89"/>
      <c r="E4" s="88" t="s">
        <v>2</v>
      </c>
      <c r="F4" s="97" t="s">
        <v>17</v>
      </c>
      <c r="G4" s="97" t="s">
        <v>18</v>
      </c>
      <c r="H4" s="98" t="s">
        <v>3</v>
      </c>
      <c r="I4" s="87" t="s">
        <v>129</v>
      </c>
    </row>
    <row r="5" spans="1:9" s="1" customFormat="1" ht="39" x14ac:dyDescent="0.25">
      <c r="A5" s="88"/>
      <c r="B5" s="88"/>
      <c r="C5" s="17" t="s">
        <v>99</v>
      </c>
      <c r="D5" s="17" t="s">
        <v>100</v>
      </c>
      <c r="E5" s="88"/>
      <c r="F5" s="97"/>
      <c r="G5" s="97"/>
      <c r="H5" s="99"/>
      <c r="I5" s="87"/>
    </row>
    <row r="6" spans="1:9" s="1" customFormat="1" x14ac:dyDescent="0.25">
      <c r="A6" s="20" t="s">
        <v>6</v>
      </c>
      <c r="B6" s="21"/>
      <c r="C6" s="21"/>
      <c r="D6" s="21"/>
      <c r="E6" s="21"/>
      <c r="F6" s="22"/>
      <c r="G6" s="22"/>
      <c r="H6" s="23">
        <f>H46+H80+H109+H66+H117+H55+H7+H130+H28+H126+H125+H129+H127+H128</f>
        <v>172259.3</v>
      </c>
      <c r="I6" s="23">
        <f>I46+I80+I109+I66+I117+I55+I7+I130+I28+I126+I125+I129+I127+I128</f>
        <v>17300.900000000001</v>
      </c>
    </row>
    <row r="7" spans="1:9" s="3" customFormat="1" ht="30" x14ac:dyDescent="0.25">
      <c r="A7" s="4" t="s">
        <v>32</v>
      </c>
      <c r="B7" s="24">
        <v>7100000</v>
      </c>
      <c r="C7" s="25">
        <v>71000</v>
      </c>
      <c r="D7" s="26" t="s">
        <v>65</v>
      </c>
      <c r="E7" s="25"/>
      <c r="F7" s="26"/>
      <c r="G7" s="26"/>
      <c r="H7" s="27">
        <f>SUM(H8:H27)</f>
        <v>24332.800000000007</v>
      </c>
      <c r="I7" s="27">
        <f>SUM(I8:I27)</f>
        <v>2411.8000000000002</v>
      </c>
    </row>
    <row r="8" spans="1:9" s="3" customFormat="1" ht="15" customHeight="1" x14ac:dyDescent="0.25">
      <c r="A8" s="100" t="s">
        <v>50</v>
      </c>
      <c r="B8" s="42"/>
      <c r="C8" s="29">
        <v>71001</v>
      </c>
      <c r="D8" s="30" t="s">
        <v>74</v>
      </c>
      <c r="E8" s="29">
        <v>100</v>
      </c>
      <c r="F8" s="30" t="s">
        <v>37</v>
      </c>
      <c r="G8" s="30" t="s">
        <v>45</v>
      </c>
      <c r="H8" s="64">
        <f>630+190.3</f>
        <v>820.3</v>
      </c>
      <c r="I8" s="64">
        <v>73.599999999999994</v>
      </c>
    </row>
    <row r="9" spans="1:9" ht="15" customHeight="1" x14ac:dyDescent="0.25">
      <c r="A9" s="101"/>
      <c r="B9" s="28">
        <v>7190220</v>
      </c>
      <c r="C9" s="29">
        <v>71001</v>
      </c>
      <c r="D9" s="30" t="s">
        <v>73</v>
      </c>
      <c r="E9" s="29">
        <v>100</v>
      </c>
      <c r="F9" s="30" t="s">
        <v>37</v>
      </c>
      <c r="G9" s="30" t="s">
        <v>38</v>
      </c>
      <c r="H9" s="51">
        <f>482.6+9+145.8+30.6+13.2-31.5</f>
        <v>649.70000000000016</v>
      </c>
      <c r="I9" s="51">
        <v>38.1</v>
      </c>
    </row>
    <row r="10" spans="1:9" x14ac:dyDescent="0.25">
      <c r="A10" s="101"/>
      <c r="B10" s="28">
        <v>7190220</v>
      </c>
      <c r="C10" s="29">
        <v>71001</v>
      </c>
      <c r="D10" s="30" t="s">
        <v>73</v>
      </c>
      <c r="E10" s="29">
        <v>200</v>
      </c>
      <c r="F10" s="30" t="s">
        <v>37</v>
      </c>
      <c r="G10" s="30" t="s">
        <v>38</v>
      </c>
      <c r="H10" s="51">
        <v>16</v>
      </c>
      <c r="I10" s="51">
        <v>0</v>
      </c>
    </row>
    <row r="11" spans="1:9" x14ac:dyDescent="0.25">
      <c r="A11" s="101"/>
      <c r="B11" s="28">
        <v>7190210</v>
      </c>
      <c r="C11" s="29">
        <v>71001</v>
      </c>
      <c r="D11" s="30" t="s">
        <v>74</v>
      </c>
      <c r="E11" s="29">
        <v>100</v>
      </c>
      <c r="F11" s="30" t="s">
        <v>37</v>
      </c>
      <c r="G11" s="30" t="s">
        <v>39</v>
      </c>
      <c r="H11" s="51">
        <f>970.3+293</f>
        <v>1263.3</v>
      </c>
      <c r="I11" s="51">
        <v>92.1</v>
      </c>
    </row>
    <row r="12" spans="1:9" x14ac:dyDescent="0.25">
      <c r="A12" s="101"/>
      <c r="B12" s="28">
        <v>7190220</v>
      </c>
      <c r="C12" s="29">
        <v>71001</v>
      </c>
      <c r="D12" s="30" t="s">
        <v>73</v>
      </c>
      <c r="E12" s="29">
        <v>100</v>
      </c>
      <c r="F12" s="30" t="s">
        <v>37</v>
      </c>
      <c r="G12" s="68" t="s">
        <v>39</v>
      </c>
      <c r="H12" s="69">
        <f>3369.8+1017.7+61.8+92.5</f>
        <v>4541.8</v>
      </c>
      <c r="I12" s="69">
        <v>456.2</v>
      </c>
    </row>
    <row r="13" spans="1:9" x14ac:dyDescent="0.25">
      <c r="A13" s="101"/>
      <c r="B13" s="28">
        <v>7190220</v>
      </c>
      <c r="C13" s="29">
        <v>71001</v>
      </c>
      <c r="D13" s="30" t="s">
        <v>73</v>
      </c>
      <c r="E13" s="29">
        <v>200</v>
      </c>
      <c r="F13" s="30" t="s">
        <v>37</v>
      </c>
      <c r="G13" s="68" t="s">
        <v>39</v>
      </c>
      <c r="H13" s="69">
        <f>407.8+44</f>
        <v>451.8</v>
      </c>
      <c r="I13" s="69">
        <v>16.100000000000001</v>
      </c>
    </row>
    <row r="14" spans="1:9" x14ac:dyDescent="0.25">
      <c r="A14" s="101"/>
      <c r="B14" s="28">
        <v>7190220</v>
      </c>
      <c r="C14" s="29">
        <v>71001</v>
      </c>
      <c r="D14" s="30" t="s">
        <v>73</v>
      </c>
      <c r="E14" s="29">
        <v>800</v>
      </c>
      <c r="F14" s="30" t="s">
        <v>37</v>
      </c>
      <c r="G14" s="68" t="s">
        <v>39</v>
      </c>
      <c r="H14" s="69">
        <f>38+0.3</f>
        <v>38.299999999999997</v>
      </c>
      <c r="I14" s="69">
        <v>0</v>
      </c>
    </row>
    <row r="15" spans="1:9" x14ac:dyDescent="0.25">
      <c r="A15" s="101"/>
      <c r="B15" s="28">
        <v>7190220</v>
      </c>
      <c r="C15" s="29">
        <v>71001</v>
      </c>
      <c r="D15" s="30" t="s">
        <v>73</v>
      </c>
      <c r="E15" s="29">
        <v>100</v>
      </c>
      <c r="F15" s="30" t="s">
        <v>37</v>
      </c>
      <c r="G15" s="68" t="s">
        <v>40</v>
      </c>
      <c r="H15" s="69">
        <v>1702.5</v>
      </c>
      <c r="I15" s="69">
        <v>182.4</v>
      </c>
    </row>
    <row r="16" spans="1:9" x14ac:dyDescent="0.25">
      <c r="A16" s="101"/>
      <c r="B16" s="28"/>
      <c r="C16" s="29">
        <v>71001</v>
      </c>
      <c r="D16" s="30" t="s">
        <v>73</v>
      </c>
      <c r="E16" s="29">
        <v>200</v>
      </c>
      <c r="F16" s="30" t="s">
        <v>37</v>
      </c>
      <c r="G16" s="68" t="s">
        <v>40</v>
      </c>
      <c r="H16" s="69">
        <f>11+2.5</f>
        <v>13.5</v>
      </c>
      <c r="I16" s="69">
        <v>0</v>
      </c>
    </row>
    <row r="17" spans="1:9" x14ac:dyDescent="0.25">
      <c r="A17" s="101"/>
      <c r="B17" s="28"/>
      <c r="C17" s="29">
        <v>71001</v>
      </c>
      <c r="D17" s="30" t="s">
        <v>73</v>
      </c>
      <c r="E17" s="29">
        <v>800</v>
      </c>
      <c r="F17" s="30" t="s">
        <v>37</v>
      </c>
      <c r="G17" s="30" t="s">
        <v>40</v>
      </c>
      <c r="H17" s="51">
        <v>0.4</v>
      </c>
      <c r="I17" s="51">
        <v>0</v>
      </c>
    </row>
    <row r="18" spans="1:9" x14ac:dyDescent="0.25">
      <c r="A18" s="101"/>
      <c r="B18" s="28">
        <v>7190220</v>
      </c>
      <c r="C18" s="29">
        <v>71001</v>
      </c>
      <c r="D18" s="30" t="s">
        <v>73</v>
      </c>
      <c r="E18" s="29">
        <v>100</v>
      </c>
      <c r="F18" s="30" t="s">
        <v>37</v>
      </c>
      <c r="G18" s="30" t="s">
        <v>41</v>
      </c>
      <c r="H18" s="51">
        <f>3334.9+2332.2+704.3+1254.3-2.5</f>
        <v>7623.2000000000007</v>
      </c>
      <c r="I18" s="51">
        <v>952.5</v>
      </c>
    </row>
    <row r="19" spans="1:9" x14ac:dyDescent="0.25">
      <c r="A19" s="101"/>
      <c r="B19" s="28">
        <v>7190220</v>
      </c>
      <c r="C19" s="29">
        <v>71001</v>
      </c>
      <c r="D19" s="30" t="s">
        <v>73</v>
      </c>
      <c r="E19" s="29">
        <v>200</v>
      </c>
      <c r="F19" s="30" t="s">
        <v>37</v>
      </c>
      <c r="G19" s="30" t="s">
        <v>41</v>
      </c>
      <c r="H19" s="51">
        <f>7152.5+153.1-39.2+11-2000+2.5</f>
        <v>5279.9000000000005</v>
      </c>
      <c r="I19" s="51">
        <v>363.8</v>
      </c>
    </row>
    <row r="20" spans="1:9" x14ac:dyDescent="0.25">
      <c r="A20" s="102"/>
      <c r="B20" s="28">
        <v>7190220</v>
      </c>
      <c r="C20" s="29">
        <v>71001</v>
      </c>
      <c r="D20" s="30" t="s">
        <v>73</v>
      </c>
      <c r="E20" s="29">
        <v>800</v>
      </c>
      <c r="F20" s="30" t="s">
        <v>37</v>
      </c>
      <c r="G20" s="30" t="s">
        <v>41</v>
      </c>
      <c r="H20" s="51">
        <f>31.4+156</f>
        <v>187.4</v>
      </c>
      <c r="I20" s="51">
        <v>43.6</v>
      </c>
    </row>
    <row r="21" spans="1:9" x14ac:dyDescent="0.25">
      <c r="A21" s="49" t="s">
        <v>107</v>
      </c>
      <c r="B21" s="28"/>
      <c r="C21" s="29">
        <v>71007</v>
      </c>
      <c r="D21" s="30" t="s">
        <v>73</v>
      </c>
      <c r="E21" s="29">
        <v>200</v>
      </c>
      <c r="F21" s="30" t="s">
        <v>37</v>
      </c>
      <c r="G21" s="30" t="s">
        <v>41</v>
      </c>
      <c r="H21" s="51">
        <v>200</v>
      </c>
      <c r="I21" s="51">
        <v>0</v>
      </c>
    </row>
    <row r="22" spans="1:9" ht="15" customHeight="1" x14ac:dyDescent="0.25">
      <c r="A22" s="94" t="s">
        <v>52</v>
      </c>
      <c r="B22" s="28">
        <v>7197160</v>
      </c>
      <c r="C22" s="29">
        <v>71003</v>
      </c>
      <c r="D22" s="29">
        <v>76500</v>
      </c>
      <c r="E22" s="29">
        <v>100</v>
      </c>
      <c r="F22" s="30" t="s">
        <v>37</v>
      </c>
      <c r="G22" s="30" t="s">
        <v>39</v>
      </c>
      <c r="H22" s="65">
        <v>190.5</v>
      </c>
      <c r="I22" s="65">
        <v>18.8</v>
      </c>
    </row>
    <row r="23" spans="1:9" x14ac:dyDescent="0.25">
      <c r="A23" s="95"/>
      <c r="B23" s="28">
        <v>7197160</v>
      </c>
      <c r="C23" s="29">
        <v>71003</v>
      </c>
      <c r="D23" s="29">
        <v>76500</v>
      </c>
      <c r="E23" s="29">
        <v>200</v>
      </c>
      <c r="F23" s="30" t="s">
        <v>37</v>
      </c>
      <c r="G23" s="30" t="s">
        <v>39</v>
      </c>
      <c r="H23" s="65">
        <v>3.9</v>
      </c>
      <c r="I23" s="65">
        <v>0</v>
      </c>
    </row>
    <row r="24" spans="1:9" x14ac:dyDescent="0.25">
      <c r="A24" s="95"/>
      <c r="B24" s="28">
        <v>7197160</v>
      </c>
      <c r="C24" s="29">
        <v>71003</v>
      </c>
      <c r="D24" s="29">
        <v>76500</v>
      </c>
      <c r="E24" s="29">
        <v>800</v>
      </c>
      <c r="F24" s="30" t="s">
        <v>37</v>
      </c>
      <c r="G24" s="30" t="s">
        <v>39</v>
      </c>
      <c r="H24" s="65">
        <v>0.8</v>
      </c>
      <c r="I24" s="65">
        <v>0</v>
      </c>
    </row>
    <row r="25" spans="1:9" x14ac:dyDescent="0.25">
      <c r="A25" s="95"/>
      <c r="B25" s="28">
        <v>7195118</v>
      </c>
      <c r="C25" s="29">
        <v>71003</v>
      </c>
      <c r="D25" s="29">
        <v>51180</v>
      </c>
      <c r="E25" s="29">
        <v>100</v>
      </c>
      <c r="F25" s="30" t="s">
        <v>45</v>
      </c>
      <c r="G25" s="30" t="s">
        <v>38</v>
      </c>
      <c r="H25" s="65">
        <v>153.9</v>
      </c>
      <c r="I25" s="65">
        <v>11.4</v>
      </c>
    </row>
    <row r="26" spans="1:9" ht="30" x14ac:dyDescent="0.25">
      <c r="A26" s="11" t="s">
        <v>33</v>
      </c>
      <c r="B26" s="28">
        <v>7190340</v>
      </c>
      <c r="C26" s="29">
        <v>71004</v>
      </c>
      <c r="D26" s="30" t="s">
        <v>75</v>
      </c>
      <c r="E26" s="29">
        <v>200</v>
      </c>
      <c r="F26" s="30" t="s">
        <v>37</v>
      </c>
      <c r="G26" s="30" t="s">
        <v>42</v>
      </c>
      <c r="H26" s="51">
        <v>127.6</v>
      </c>
      <c r="I26" s="51">
        <v>4</v>
      </c>
    </row>
    <row r="27" spans="1:9" x14ac:dyDescent="0.25">
      <c r="A27" s="11" t="s">
        <v>34</v>
      </c>
      <c r="B27" s="28">
        <v>7192001</v>
      </c>
      <c r="C27" s="29">
        <v>71005</v>
      </c>
      <c r="D27" s="30" t="s">
        <v>76</v>
      </c>
      <c r="E27" s="29">
        <v>300</v>
      </c>
      <c r="F27" s="30" t="s">
        <v>43</v>
      </c>
      <c r="G27" s="30" t="s">
        <v>37</v>
      </c>
      <c r="H27" s="51">
        <v>1068</v>
      </c>
      <c r="I27" s="51">
        <v>159.19999999999999</v>
      </c>
    </row>
    <row r="28" spans="1:9" ht="30" x14ac:dyDescent="0.25">
      <c r="A28" s="4" t="s">
        <v>51</v>
      </c>
      <c r="B28" s="24">
        <v>7200000</v>
      </c>
      <c r="C28" s="25">
        <v>72000</v>
      </c>
      <c r="D28" s="26" t="s">
        <v>65</v>
      </c>
      <c r="E28" s="25"/>
      <c r="F28" s="26"/>
      <c r="G28" s="26"/>
      <c r="H28" s="27">
        <f>SUM(H29:H45)</f>
        <v>4508.8</v>
      </c>
      <c r="I28" s="27">
        <f>SUM(I29:I45)</f>
        <v>361.40000000000003</v>
      </c>
    </row>
    <row r="29" spans="1:9" ht="30" customHeight="1" x14ac:dyDescent="0.25">
      <c r="A29" s="91" t="s">
        <v>120</v>
      </c>
      <c r="B29" s="42"/>
      <c r="C29" s="70">
        <v>72001</v>
      </c>
      <c r="D29" s="70">
        <v>99990</v>
      </c>
      <c r="E29" s="70">
        <v>600</v>
      </c>
      <c r="F29" s="68" t="s">
        <v>48</v>
      </c>
      <c r="G29" s="68" t="s">
        <v>37</v>
      </c>
      <c r="H29" s="71">
        <f>3.5+1-1</f>
        <v>3.5</v>
      </c>
      <c r="I29" s="71">
        <v>0</v>
      </c>
    </row>
    <row r="30" spans="1:9" ht="30" customHeight="1" x14ac:dyDescent="0.25">
      <c r="A30" s="92"/>
      <c r="B30" s="42"/>
      <c r="C30" s="70">
        <v>72001</v>
      </c>
      <c r="D30" s="70" t="s">
        <v>133</v>
      </c>
      <c r="E30" s="70">
        <v>200</v>
      </c>
      <c r="F30" s="68" t="s">
        <v>39</v>
      </c>
      <c r="G30" s="68" t="s">
        <v>48</v>
      </c>
      <c r="H30" s="71">
        <f>1008+192</f>
        <v>1200</v>
      </c>
      <c r="I30" s="71">
        <v>0</v>
      </c>
    </row>
    <row r="31" spans="1:9" x14ac:dyDescent="0.25">
      <c r="A31" s="92"/>
      <c r="B31" s="42"/>
      <c r="C31" s="70">
        <v>72001</v>
      </c>
      <c r="D31" s="70">
        <v>99990</v>
      </c>
      <c r="E31" s="70">
        <v>200</v>
      </c>
      <c r="F31" s="68" t="s">
        <v>37</v>
      </c>
      <c r="G31" s="68" t="s">
        <v>41</v>
      </c>
      <c r="H31" s="71">
        <v>1</v>
      </c>
      <c r="I31" s="71">
        <v>0</v>
      </c>
    </row>
    <row r="32" spans="1:9" ht="15" customHeight="1" x14ac:dyDescent="0.25">
      <c r="A32" s="93"/>
      <c r="B32" s="42"/>
      <c r="C32" s="70">
        <v>72001</v>
      </c>
      <c r="D32" s="70">
        <v>99990</v>
      </c>
      <c r="E32" s="70">
        <v>200</v>
      </c>
      <c r="F32" s="68" t="s">
        <v>48</v>
      </c>
      <c r="G32" s="68" t="s">
        <v>37</v>
      </c>
      <c r="H32" s="71">
        <v>16</v>
      </c>
      <c r="I32" s="71">
        <v>0</v>
      </c>
    </row>
    <row r="33" spans="1:9" x14ac:dyDescent="0.25">
      <c r="A33" s="94" t="s">
        <v>54</v>
      </c>
      <c r="B33" s="28">
        <v>7297140</v>
      </c>
      <c r="C33" s="29">
        <v>72002</v>
      </c>
      <c r="D33" s="29" t="s">
        <v>72</v>
      </c>
      <c r="E33" s="29">
        <v>100</v>
      </c>
      <c r="F33" s="30" t="s">
        <v>37</v>
      </c>
      <c r="G33" s="30" t="s">
        <v>39</v>
      </c>
      <c r="H33" s="65">
        <v>193.1</v>
      </c>
      <c r="I33" s="65">
        <v>19.600000000000001</v>
      </c>
    </row>
    <row r="34" spans="1:9" x14ac:dyDescent="0.25">
      <c r="A34" s="95"/>
      <c r="B34" s="28">
        <v>7297140</v>
      </c>
      <c r="C34" s="29">
        <v>72002</v>
      </c>
      <c r="D34" s="29" t="s">
        <v>72</v>
      </c>
      <c r="E34" s="29">
        <v>200</v>
      </c>
      <c r="F34" s="30" t="s">
        <v>37</v>
      </c>
      <c r="G34" s="30" t="s">
        <v>39</v>
      </c>
      <c r="H34" s="65">
        <f>13.5-9.6</f>
        <v>3.9000000000000004</v>
      </c>
      <c r="I34" s="65">
        <v>0</v>
      </c>
    </row>
    <row r="35" spans="1:9" x14ac:dyDescent="0.25">
      <c r="A35" s="95"/>
      <c r="B35" s="28">
        <v>7297310</v>
      </c>
      <c r="C35" s="29">
        <v>72002</v>
      </c>
      <c r="D35" s="29" t="s">
        <v>71</v>
      </c>
      <c r="E35" s="29">
        <v>200</v>
      </c>
      <c r="F35" s="30" t="s">
        <v>43</v>
      </c>
      <c r="G35" s="30" t="s">
        <v>38</v>
      </c>
      <c r="H35" s="51">
        <v>37.4</v>
      </c>
      <c r="I35" s="51">
        <v>4.7</v>
      </c>
    </row>
    <row r="36" spans="1:9" ht="15" customHeight="1" x14ac:dyDescent="0.25">
      <c r="A36" s="96"/>
      <c r="B36" s="28">
        <v>7297310</v>
      </c>
      <c r="C36" s="29">
        <v>72002</v>
      </c>
      <c r="D36" s="29" t="s">
        <v>71</v>
      </c>
      <c r="E36" s="29">
        <v>300</v>
      </c>
      <c r="F36" s="30" t="s">
        <v>43</v>
      </c>
      <c r="G36" s="30" t="s">
        <v>38</v>
      </c>
      <c r="H36" s="51">
        <v>2073</v>
      </c>
      <c r="I36" s="51">
        <v>260.60000000000002</v>
      </c>
    </row>
    <row r="37" spans="1:9" ht="37.5" customHeight="1" x14ac:dyDescent="0.25">
      <c r="A37" s="94" t="s">
        <v>85</v>
      </c>
      <c r="B37" s="31">
        <v>7297410</v>
      </c>
      <c r="C37" s="29">
        <v>72003</v>
      </c>
      <c r="D37" s="32">
        <v>76600</v>
      </c>
      <c r="E37" s="29">
        <v>100</v>
      </c>
      <c r="F37" s="30" t="s">
        <v>37</v>
      </c>
      <c r="G37" s="30" t="s">
        <v>39</v>
      </c>
      <c r="H37" s="65">
        <v>183.6</v>
      </c>
      <c r="I37" s="65">
        <v>23.5</v>
      </c>
    </row>
    <row r="38" spans="1:9" ht="15" customHeight="1" x14ac:dyDescent="0.25">
      <c r="A38" s="96"/>
      <c r="B38" s="31">
        <v>7297410</v>
      </c>
      <c r="C38" s="29">
        <v>72003</v>
      </c>
      <c r="D38" s="32">
        <v>76600</v>
      </c>
      <c r="E38" s="29">
        <v>200</v>
      </c>
      <c r="F38" s="30" t="s">
        <v>37</v>
      </c>
      <c r="G38" s="30" t="s">
        <v>39</v>
      </c>
      <c r="H38" s="65">
        <f>29.9-9.7</f>
        <v>20.2</v>
      </c>
      <c r="I38" s="65">
        <v>0</v>
      </c>
    </row>
    <row r="39" spans="1:9" x14ac:dyDescent="0.25">
      <c r="A39" s="94" t="s">
        <v>55</v>
      </c>
      <c r="B39" s="28">
        <v>7297170</v>
      </c>
      <c r="C39" s="29">
        <v>72004</v>
      </c>
      <c r="D39" s="29">
        <v>76400</v>
      </c>
      <c r="E39" s="29">
        <v>100</v>
      </c>
      <c r="F39" s="30" t="s">
        <v>37</v>
      </c>
      <c r="G39" s="30" t="s">
        <v>39</v>
      </c>
      <c r="H39" s="65">
        <v>182.9</v>
      </c>
      <c r="I39" s="65">
        <v>18.3</v>
      </c>
    </row>
    <row r="40" spans="1:9" x14ac:dyDescent="0.25">
      <c r="A40" s="95"/>
      <c r="B40" s="28">
        <v>7297170</v>
      </c>
      <c r="C40" s="29">
        <v>72004</v>
      </c>
      <c r="D40" s="29">
        <v>76400</v>
      </c>
      <c r="E40" s="29">
        <v>200</v>
      </c>
      <c r="F40" s="30" t="s">
        <v>37</v>
      </c>
      <c r="G40" s="30" t="s">
        <v>39</v>
      </c>
      <c r="H40" s="65">
        <f>33.8-9.6</f>
        <v>24.199999999999996</v>
      </c>
      <c r="I40" s="65">
        <v>3.5</v>
      </c>
    </row>
    <row r="41" spans="1:9" x14ac:dyDescent="0.25">
      <c r="A41" s="95"/>
      <c r="B41" s="28">
        <v>7297180</v>
      </c>
      <c r="C41" s="29">
        <v>72004</v>
      </c>
      <c r="D41" s="29" t="s">
        <v>84</v>
      </c>
      <c r="E41" s="29">
        <v>100</v>
      </c>
      <c r="F41" s="30" t="s">
        <v>37</v>
      </c>
      <c r="G41" s="30" t="s">
        <v>39</v>
      </c>
      <c r="H41" s="65">
        <v>175.2</v>
      </c>
      <c r="I41" s="65">
        <v>8.8000000000000007</v>
      </c>
    </row>
    <row r="42" spans="1:9" ht="15" customHeight="1" x14ac:dyDescent="0.25">
      <c r="A42" s="96"/>
      <c r="B42" s="28">
        <v>7297180</v>
      </c>
      <c r="C42" s="29">
        <v>72004</v>
      </c>
      <c r="D42" s="29" t="s">
        <v>84</v>
      </c>
      <c r="E42" s="29">
        <v>200</v>
      </c>
      <c r="F42" s="30" t="s">
        <v>37</v>
      </c>
      <c r="G42" s="30" t="s">
        <v>39</v>
      </c>
      <c r="H42" s="65">
        <f>19.4-9.6</f>
        <v>9.7999999999999989</v>
      </c>
      <c r="I42" s="65">
        <v>0</v>
      </c>
    </row>
    <row r="43" spans="1:9" x14ac:dyDescent="0.25">
      <c r="A43" s="94" t="s">
        <v>53</v>
      </c>
      <c r="B43" s="28">
        <v>7297120</v>
      </c>
      <c r="C43" s="29">
        <v>72005</v>
      </c>
      <c r="D43" s="29">
        <v>76300</v>
      </c>
      <c r="E43" s="29">
        <v>100</v>
      </c>
      <c r="F43" s="30" t="s">
        <v>37</v>
      </c>
      <c r="G43" s="30" t="s">
        <v>39</v>
      </c>
      <c r="H43" s="65">
        <f>175.2+13</f>
        <v>188.2</v>
      </c>
      <c r="I43" s="65">
        <v>22.4</v>
      </c>
    </row>
    <row r="44" spans="1:9" x14ac:dyDescent="0.25">
      <c r="A44" s="96"/>
      <c r="B44" s="28">
        <v>7297120</v>
      </c>
      <c r="C44" s="29">
        <v>72005</v>
      </c>
      <c r="D44" s="29">
        <v>76300</v>
      </c>
      <c r="E44" s="29">
        <v>200</v>
      </c>
      <c r="F44" s="30" t="s">
        <v>37</v>
      </c>
      <c r="G44" s="30" t="s">
        <v>39</v>
      </c>
      <c r="H44" s="65">
        <f>29.4-9.6-13</f>
        <v>6.7999999999999972</v>
      </c>
      <c r="I44" s="65">
        <v>0</v>
      </c>
    </row>
    <row r="45" spans="1:9" ht="60" x14ac:dyDescent="0.25">
      <c r="A45" s="63" t="s">
        <v>98</v>
      </c>
      <c r="B45" s="28"/>
      <c r="C45" s="66">
        <v>72006</v>
      </c>
      <c r="D45" s="40" t="s">
        <v>88</v>
      </c>
      <c r="E45" s="29">
        <v>800</v>
      </c>
      <c r="F45" s="67" t="s">
        <v>39</v>
      </c>
      <c r="G45" s="41" t="s">
        <v>48</v>
      </c>
      <c r="H45" s="65">
        <v>190</v>
      </c>
      <c r="I45" s="65">
        <v>0</v>
      </c>
    </row>
    <row r="46" spans="1:9" ht="45" x14ac:dyDescent="0.25">
      <c r="A46" s="4" t="s">
        <v>5</v>
      </c>
      <c r="B46" s="24">
        <v>7300000</v>
      </c>
      <c r="C46" s="25">
        <v>73000</v>
      </c>
      <c r="D46" s="26" t="s">
        <v>65</v>
      </c>
      <c r="E46" s="25"/>
      <c r="F46" s="26"/>
      <c r="G46" s="26"/>
      <c r="H46" s="27">
        <f>SUM(H47:H54)</f>
        <v>8752.9</v>
      </c>
      <c r="I46" s="27">
        <f>SUM(I47:I54)</f>
        <v>775</v>
      </c>
    </row>
    <row r="47" spans="1:9" ht="15" customHeight="1" x14ac:dyDescent="0.25">
      <c r="A47" s="56" t="s">
        <v>123</v>
      </c>
      <c r="B47" s="42"/>
      <c r="C47" s="29">
        <v>73002</v>
      </c>
      <c r="D47" s="40" t="s">
        <v>89</v>
      </c>
      <c r="E47" s="41" t="s">
        <v>90</v>
      </c>
      <c r="F47" s="67" t="s">
        <v>38</v>
      </c>
      <c r="G47" s="41" t="s">
        <v>46</v>
      </c>
      <c r="H47" s="64">
        <f>144+123.1</f>
        <v>267.10000000000002</v>
      </c>
      <c r="I47" s="64">
        <v>0</v>
      </c>
    </row>
    <row r="48" spans="1:9" x14ac:dyDescent="0.25">
      <c r="A48" s="100" t="s">
        <v>66</v>
      </c>
      <c r="B48" s="28">
        <v>7390420</v>
      </c>
      <c r="C48" s="29">
        <v>73005</v>
      </c>
      <c r="D48" s="30" t="s">
        <v>77</v>
      </c>
      <c r="E48" s="29">
        <v>100</v>
      </c>
      <c r="F48" s="30" t="s">
        <v>38</v>
      </c>
      <c r="G48" s="30" t="s">
        <v>46</v>
      </c>
      <c r="H48" s="69">
        <f>7526.2-1333.4+31.8</f>
        <v>6224.5999999999995</v>
      </c>
      <c r="I48" s="69">
        <v>676.4</v>
      </c>
    </row>
    <row r="49" spans="1:9" x14ac:dyDescent="0.25">
      <c r="A49" s="101"/>
      <c r="B49" s="28">
        <v>7390420</v>
      </c>
      <c r="C49" s="29">
        <v>73005</v>
      </c>
      <c r="D49" s="30" t="s">
        <v>77</v>
      </c>
      <c r="E49" s="29">
        <v>200</v>
      </c>
      <c r="F49" s="30" t="s">
        <v>38</v>
      </c>
      <c r="G49" s="30" t="s">
        <v>46</v>
      </c>
      <c r="H49" s="51">
        <f>1820.5-434.5</f>
        <v>1386</v>
      </c>
      <c r="I49" s="51">
        <v>98.2</v>
      </c>
    </row>
    <row r="50" spans="1:9" ht="15" customHeight="1" x14ac:dyDescent="0.25">
      <c r="A50" s="102"/>
      <c r="B50" s="28">
        <v>7390420</v>
      </c>
      <c r="C50" s="29">
        <v>73005</v>
      </c>
      <c r="D50" s="30" t="s">
        <v>77</v>
      </c>
      <c r="E50" s="29">
        <v>800</v>
      </c>
      <c r="F50" s="30" t="s">
        <v>38</v>
      </c>
      <c r="G50" s="30" t="s">
        <v>46</v>
      </c>
      <c r="H50" s="51">
        <v>6.2</v>
      </c>
      <c r="I50" s="51">
        <v>0.4</v>
      </c>
    </row>
    <row r="51" spans="1:9" x14ac:dyDescent="0.25">
      <c r="A51" s="100" t="s">
        <v>62</v>
      </c>
      <c r="B51" s="28">
        <v>7399901</v>
      </c>
      <c r="C51" s="29">
        <v>73006</v>
      </c>
      <c r="D51" s="29">
        <v>99010</v>
      </c>
      <c r="E51" s="29">
        <v>800</v>
      </c>
      <c r="F51" s="30" t="s">
        <v>38</v>
      </c>
      <c r="G51" s="30" t="s">
        <v>46</v>
      </c>
      <c r="H51" s="51">
        <v>1</v>
      </c>
      <c r="I51" s="51">
        <v>0</v>
      </c>
    </row>
    <row r="52" spans="1:9" x14ac:dyDescent="0.25">
      <c r="A52" s="102"/>
      <c r="B52" s="28"/>
      <c r="C52" s="29">
        <v>73006</v>
      </c>
      <c r="D52" s="29">
        <v>99010</v>
      </c>
      <c r="E52" s="29">
        <v>200</v>
      </c>
      <c r="F52" s="30" t="s">
        <v>38</v>
      </c>
      <c r="G52" s="30" t="s">
        <v>46</v>
      </c>
      <c r="H52" s="51">
        <v>48</v>
      </c>
      <c r="I52" s="51">
        <v>0</v>
      </c>
    </row>
    <row r="53" spans="1:9" x14ac:dyDescent="0.25">
      <c r="A53" s="62" t="s">
        <v>114</v>
      </c>
      <c r="B53" s="28"/>
      <c r="C53" s="29">
        <v>73007</v>
      </c>
      <c r="D53" s="29">
        <v>99010</v>
      </c>
      <c r="E53" s="29">
        <v>200</v>
      </c>
      <c r="F53" s="30" t="s">
        <v>38</v>
      </c>
      <c r="G53" s="30" t="s">
        <v>46</v>
      </c>
      <c r="H53" s="51">
        <v>780</v>
      </c>
      <c r="I53" s="51">
        <v>0</v>
      </c>
    </row>
    <row r="54" spans="1:9" s="3" customFormat="1" x14ac:dyDescent="0.25">
      <c r="A54" s="2" t="s">
        <v>7</v>
      </c>
      <c r="B54" s="19">
        <v>7399903</v>
      </c>
      <c r="C54" s="29">
        <v>73009</v>
      </c>
      <c r="D54" s="29">
        <v>99030</v>
      </c>
      <c r="E54" s="29">
        <v>200</v>
      </c>
      <c r="F54" s="30" t="s">
        <v>46</v>
      </c>
      <c r="G54" s="30" t="s">
        <v>42</v>
      </c>
      <c r="H54" s="51">
        <f>45-5</f>
        <v>40</v>
      </c>
      <c r="I54" s="51">
        <v>0</v>
      </c>
    </row>
    <row r="55" spans="1:9" s="3" customFormat="1" ht="18.75" customHeight="1" x14ac:dyDescent="0.25">
      <c r="A55" s="4" t="s">
        <v>30</v>
      </c>
      <c r="B55" s="24">
        <v>7400000</v>
      </c>
      <c r="C55" s="25">
        <v>74000</v>
      </c>
      <c r="D55" s="26" t="s">
        <v>65</v>
      </c>
      <c r="E55" s="25"/>
      <c r="F55" s="26"/>
      <c r="G55" s="26"/>
      <c r="H55" s="27">
        <f>SUM(H56:H65)</f>
        <v>1306.5</v>
      </c>
      <c r="I55" s="27">
        <f>SUM(I56:I65)</f>
        <v>3.8</v>
      </c>
    </row>
    <row r="56" spans="1:9" ht="45" customHeight="1" x14ac:dyDescent="0.25">
      <c r="A56" s="50" t="s">
        <v>104</v>
      </c>
      <c r="B56" s="42"/>
      <c r="C56" s="29">
        <v>74001</v>
      </c>
      <c r="D56" s="29" t="s">
        <v>105</v>
      </c>
      <c r="E56" s="29">
        <v>800</v>
      </c>
      <c r="F56" s="30" t="s">
        <v>39</v>
      </c>
      <c r="G56" s="30" t="s">
        <v>47</v>
      </c>
      <c r="H56" s="51">
        <v>5.2</v>
      </c>
      <c r="I56" s="51">
        <v>0</v>
      </c>
    </row>
    <row r="57" spans="1:9" x14ac:dyDescent="0.25">
      <c r="A57" s="100" t="s">
        <v>101</v>
      </c>
      <c r="B57" s="28">
        <v>7499905</v>
      </c>
      <c r="C57" s="29">
        <v>74002</v>
      </c>
      <c r="D57" s="29">
        <v>99050</v>
      </c>
      <c r="E57" s="29">
        <v>200</v>
      </c>
      <c r="F57" s="30" t="s">
        <v>37</v>
      </c>
      <c r="G57" s="30" t="s">
        <v>41</v>
      </c>
      <c r="H57" s="51">
        <v>20</v>
      </c>
      <c r="I57" s="51">
        <v>0</v>
      </c>
    </row>
    <row r="58" spans="1:9" x14ac:dyDescent="0.25">
      <c r="A58" s="102"/>
      <c r="B58" s="28"/>
      <c r="C58" s="29">
        <v>74002</v>
      </c>
      <c r="D58" s="29">
        <v>99050</v>
      </c>
      <c r="E58" s="29">
        <v>800</v>
      </c>
      <c r="F58" s="30" t="s">
        <v>37</v>
      </c>
      <c r="G58" s="30" t="s">
        <v>41</v>
      </c>
      <c r="H58" s="51">
        <v>40.6</v>
      </c>
      <c r="I58" s="51">
        <v>0</v>
      </c>
    </row>
    <row r="59" spans="1:9" ht="48" x14ac:dyDescent="0.25">
      <c r="A59" s="16" t="s">
        <v>64</v>
      </c>
      <c r="B59" s="28">
        <v>7499928</v>
      </c>
      <c r="C59" s="29">
        <v>74006</v>
      </c>
      <c r="D59" s="29">
        <v>99280</v>
      </c>
      <c r="E59" s="29">
        <v>200</v>
      </c>
      <c r="F59" s="30" t="s">
        <v>37</v>
      </c>
      <c r="G59" s="30" t="s">
        <v>41</v>
      </c>
      <c r="H59" s="51">
        <v>418.3</v>
      </c>
      <c r="I59" s="51">
        <v>3.8</v>
      </c>
    </row>
    <row r="60" spans="1:9" ht="60" x14ac:dyDescent="0.25">
      <c r="A60" s="9" t="s">
        <v>31</v>
      </c>
      <c r="B60" s="28">
        <v>7499908</v>
      </c>
      <c r="C60" s="29">
        <v>74007</v>
      </c>
      <c r="D60" s="29">
        <v>99080</v>
      </c>
      <c r="E60" s="29">
        <v>200</v>
      </c>
      <c r="F60" s="30" t="s">
        <v>44</v>
      </c>
      <c r="G60" s="30" t="s">
        <v>37</v>
      </c>
      <c r="H60" s="51">
        <f>321+7.4+2</f>
        <v>330.4</v>
      </c>
      <c r="I60" s="51">
        <v>0</v>
      </c>
    </row>
    <row r="61" spans="1:9" ht="30" x14ac:dyDescent="0.25">
      <c r="A61" s="9" t="s">
        <v>102</v>
      </c>
      <c r="B61" s="28"/>
      <c r="C61" s="29">
        <v>74008</v>
      </c>
      <c r="D61" s="29">
        <v>99090</v>
      </c>
      <c r="E61" s="29">
        <v>200</v>
      </c>
      <c r="F61" s="30" t="s">
        <v>37</v>
      </c>
      <c r="G61" s="30" t="s">
        <v>41</v>
      </c>
      <c r="H61" s="51">
        <v>30</v>
      </c>
      <c r="I61" s="51">
        <v>0</v>
      </c>
    </row>
    <row r="62" spans="1:9" ht="30" x14ac:dyDescent="0.25">
      <c r="A62" s="9" t="s">
        <v>67</v>
      </c>
      <c r="B62" s="28">
        <v>7499910</v>
      </c>
      <c r="C62" s="29">
        <v>74009</v>
      </c>
      <c r="D62" s="29">
        <v>99100</v>
      </c>
      <c r="E62" s="29">
        <v>200</v>
      </c>
      <c r="F62" s="30" t="s">
        <v>39</v>
      </c>
      <c r="G62" s="30" t="s">
        <v>47</v>
      </c>
      <c r="H62" s="51">
        <v>105</v>
      </c>
      <c r="I62" s="51">
        <v>0</v>
      </c>
    </row>
    <row r="63" spans="1:9" ht="24" x14ac:dyDescent="0.25">
      <c r="A63" s="16" t="s">
        <v>86</v>
      </c>
      <c r="B63" s="28"/>
      <c r="C63" s="29">
        <v>74010</v>
      </c>
      <c r="D63" s="40" t="s">
        <v>87</v>
      </c>
      <c r="E63" s="29">
        <v>200</v>
      </c>
      <c r="F63" s="41" t="s">
        <v>37</v>
      </c>
      <c r="G63" s="41" t="s">
        <v>41</v>
      </c>
      <c r="H63" s="51">
        <v>30</v>
      </c>
      <c r="I63" s="51">
        <v>0</v>
      </c>
    </row>
    <row r="64" spans="1:9" ht="72" x14ac:dyDescent="0.25">
      <c r="A64" s="57" t="s">
        <v>122</v>
      </c>
      <c r="B64" s="28"/>
      <c r="C64" s="29">
        <v>74012</v>
      </c>
      <c r="D64" s="29">
        <v>99290</v>
      </c>
      <c r="E64" s="29">
        <v>200</v>
      </c>
      <c r="F64" s="30" t="s">
        <v>37</v>
      </c>
      <c r="G64" s="30" t="s">
        <v>41</v>
      </c>
      <c r="H64" s="51">
        <v>297</v>
      </c>
      <c r="I64" s="51">
        <v>0</v>
      </c>
    </row>
    <row r="65" spans="1:9" s="3" customFormat="1" ht="25.5" x14ac:dyDescent="0.25">
      <c r="A65" s="58" t="s">
        <v>108</v>
      </c>
      <c r="B65" s="28"/>
      <c r="C65" s="29">
        <v>74014</v>
      </c>
      <c r="D65" s="29">
        <v>99090</v>
      </c>
      <c r="E65" s="29">
        <v>200</v>
      </c>
      <c r="F65" s="30" t="s">
        <v>37</v>
      </c>
      <c r="G65" s="30" t="s">
        <v>41</v>
      </c>
      <c r="H65" s="51">
        <v>30</v>
      </c>
      <c r="I65" s="51">
        <v>0</v>
      </c>
    </row>
    <row r="66" spans="1:9" ht="15" customHeight="1" x14ac:dyDescent="0.25">
      <c r="A66" s="4" t="s">
        <v>22</v>
      </c>
      <c r="B66" s="24">
        <v>7500000</v>
      </c>
      <c r="C66" s="25">
        <v>75000</v>
      </c>
      <c r="D66" s="26" t="s">
        <v>65</v>
      </c>
      <c r="E66" s="25"/>
      <c r="F66" s="26"/>
      <c r="G66" s="26"/>
      <c r="H66" s="27">
        <f>SUM(H67:H79)</f>
        <v>11772.199999999999</v>
      </c>
      <c r="I66" s="27">
        <f>SUM(I67:I79)</f>
        <v>840.7</v>
      </c>
    </row>
    <row r="67" spans="1:9" ht="33" customHeight="1" x14ac:dyDescent="0.25">
      <c r="A67" s="105" t="s">
        <v>58</v>
      </c>
      <c r="B67" s="72">
        <v>7519999</v>
      </c>
      <c r="C67" s="70">
        <v>75001</v>
      </c>
      <c r="D67" s="73" t="s">
        <v>97</v>
      </c>
      <c r="E67" s="70">
        <v>200</v>
      </c>
      <c r="F67" s="68" t="s">
        <v>39</v>
      </c>
      <c r="G67" s="68" t="s">
        <v>46</v>
      </c>
      <c r="H67" s="69">
        <f>1269.2+365.8+457.6</f>
        <v>2092.6</v>
      </c>
      <c r="I67" s="69">
        <v>38.6</v>
      </c>
    </row>
    <row r="68" spans="1:9" ht="30" customHeight="1" x14ac:dyDescent="0.25">
      <c r="A68" s="106"/>
      <c r="B68" s="72">
        <v>7519999</v>
      </c>
      <c r="C68" s="70">
        <v>75001</v>
      </c>
      <c r="D68" s="73" t="s">
        <v>97</v>
      </c>
      <c r="E68" s="70">
        <v>800</v>
      </c>
      <c r="F68" s="68" t="s">
        <v>39</v>
      </c>
      <c r="G68" s="68" t="s">
        <v>46</v>
      </c>
      <c r="H68" s="69">
        <v>1476.4</v>
      </c>
      <c r="I68" s="69">
        <v>239.8</v>
      </c>
    </row>
    <row r="69" spans="1:9" ht="30" x14ac:dyDescent="0.25">
      <c r="A69" s="74" t="s">
        <v>103</v>
      </c>
      <c r="B69" s="72"/>
      <c r="C69" s="70">
        <v>75003</v>
      </c>
      <c r="D69" s="70" t="s">
        <v>95</v>
      </c>
      <c r="E69" s="75" t="s">
        <v>96</v>
      </c>
      <c r="F69" s="76" t="s">
        <v>43</v>
      </c>
      <c r="G69" s="75" t="s">
        <v>38</v>
      </c>
      <c r="H69" s="69">
        <v>7.5</v>
      </c>
      <c r="I69" s="69">
        <v>0</v>
      </c>
    </row>
    <row r="70" spans="1:9" x14ac:dyDescent="0.25">
      <c r="A70" s="105" t="s">
        <v>25</v>
      </c>
      <c r="B70" s="72"/>
      <c r="C70" s="70">
        <v>75004</v>
      </c>
      <c r="D70" s="70">
        <v>99130</v>
      </c>
      <c r="E70" s="70">
        <v>200</v>
      </c>
      <c r="F70" s="68" t="s">
        <v>44</v>
      </c>
      <c r="G70" s="68" t="s">
        <v>38</v>
      </c>
      <c r="H70" s="69">
        <f>1401.3-50</f>
        <v>1351.3</v>
      </c>
      <c r="I70" s="69">
        <v>11.6</v>
      </c>
    </row>
    <row r="71" spans="1:9" ht="15" customHeight="1" x14ac:dyDescent="0.25">
      <c r="A71" s="106"/>
      <c r="B71" s="72">
        <v>7599913</v>
      </c>
      <c r="C71" s="70">
        <v>75004</v>
      </c>
      <c r="D71" s="70">
        <v>99130</v>
      </c>
      <c r="E71" s="70">
        <v>800</v>
      </c>
      <c r="F71" s="68" t="s">
        <v>44</v>
      </c>
      <c r="G71" s="68" t="s">
        <v>38</v>
      </c>
      <c r="H71" s="69">
        <v>50</v>
      </c>
      <c r="I71" s="69">
        <v>0</v>
      </c>
    </row>
    <row r="72" spans="1:9" x14ac:dyDescent="0.25">
      <c r="A72" s="105" t="s">
        <v>24</v>
      </c>
      <c r="B72" s="72">
        <v>7590420</v>
      </c>
      <c r="C72" s="70">
        <v>75005</v>
      </c>
      <c r="D72" s="68" t="s">
        <v>77</v>
      </c>
      <c r="E72" s="70">
        <v>100</v>
      </c>
      <c r="F72" s="68" t="s">
        <v>44</v>
      </c>
      <c r="G72" s="68" t="s">
        <v>44</v>
      </c>
      <c r="H72" s="69">
        <v>1651.6</v>
      </c>
      <c r="I72" s="69">
        <v>131.69999999999999</v>
      </c>
    </row>
    <row r="73" spans="1:9" x14ac:dyDescent="0.25">
      <c r="A73" s="106"/>
      <c r="B73" s="72">
        <v>7590420</v>
      </c>
      <c r="C73" s="70">
        <v>75005</v>
      </c>
      <c r="D73" s="68" t="s">
        <v>77</v>
      </c>
      <c r="E73" s="70">
        <v>800</v>
      </c>
      <c r="F73" s="68" t="s">
        <v>44</v>
      </c>
      <c r="G73" s="68" t="s">
        <v>44</v>
      </c>
      <c r="H73" s="69">
        <v>148.1</v>
      </c>
      <c r="I73" s="69">
        <v>9.6999999999999993</v>
      </c>
    </row>
    <row r="74" spans="1:9" x14ac:dyDescent="0.25">
      <c r="A74" s="77" t="s">
        <v>23</v>
      </c>
      <c r="B74" s="72">
        <v>7599912</v>
      </c>
      <c r="C74" s="70">
        <v>75006</v>
      </c>
      <c r="D74" s="70">
        <v>99110</v>
      </c>
      <c r="E74" s="70">
        <v>800</v>
      </c>
      <c r="F74" s="68" t="s">
        <v>44</v>
      </c>
      <c r="G74" s="68" t="s">
        <v>38</v>
      </c>
      <c r="H74" s="69">
        <f>1842.4+214.6</f>
        <v>2057</v>
      </c>
      <c r="I74" s="69">
        <v>409.3</v>
      </c>
    </row>
    <row r="75" spans="1:9" x14ac:dyDescent="0.25">
      <c r="A75" s="77" t="s">
        <v>110</v>
      </c>
      <c r="B75" s="72"/>
      <c r="C75" s="70">
        <v>75007</v>
      </c>
      <c r="D75" s="78" t="s">
        <v>106</v>
      </c>
      <c r="E75" s="79">
        <v>300</v>
      </c>
      <c r="F75" s="78" t="s">
        <v>43</v>
      </c>
      <c r="G75" s="78" t="s">
        <v>38</v>
      </c>
      <c r="H75" s="69">
        <v>25.3</v>
      </c>
      <c r="I75" s="69">
        <v>0</v>
      </c>
    </row>
    <row r="76" spans="1:9" x14ac:dyDescent="0.25">
      <c r="A76" s="77" t="s">
        <v>111</v>
      </c>
      <c r="B76" s="72"/>
      <c r="C76" s="70">
        <v>75009</v>
      </c>
      <c r="D76" s="78" t="s">
        <v>121</v>
      </c>
      <c r="E76" s="70">
        <v>800</v>
      </c>
      <c r="F76" s="68" t="s">
        <v>44</v>
      </c>
      <c r="G76" s="68" t="s">
        <v>38</v>
      </c>
      <c r="H76" s="69">
        <v>341.8</v>
      </c>
      <c r="I76" s="69">
        <v>0</v>
      </c>
    </row>
    <row r="77" spans="1:9" x14ac:dyDescent="0.25">
      <c r="A77" s="77" t="s">
        <v>112</v>
      </c>
      <c r="B77" s="72"/>
      <c r="C77" s="70">
        <v>75010</v>
      </c>
      <c r="D77" s="78" t="s">
        <v>87</v>
      </c>
      <c r="E77" s="79">
        <v>200</v>
      </c>
      <c r="F77" s="78" t="s">
        <v>44</v>
      </c>
      <c r="G77" s="78" t="s">
        <v>37</v>
      </c>
      <c r="H77" s="69">
        <v>528.20000000000005</v>
      </c>
      <c r="I77" s="69">
        <v>0</v>
      </c>
    </row>
    <row r="78" spans="1:9" x14ac:dyDescent="0.25">
      <c r="A78" s="9" t="s">
        <v>126</v>
      </c>
      <c r="B78" s="28"/>
      <c r="C78" s="29">
        <v>75012</v>
      </c>
      <c r="D78" s="29">
        <v>99110</v>
      </c>
      <c r="E78" s="66">
        <v>800</v>
      </c>
      <c r="F78" s="30" t="s">
        <v>44</v>
      </c>
      <c r="G78" s="30" t="s">
        <v>38</v>
      </c>
      <c r="H78" s="51">
        <v>300.89999999999998</v>
      </c>
      <c r="I78" s="51">
        <v>0</v>
      </c>
    </row>
    <row r="79" spans="1:9" s="3" customFormat="1" x14ac:dyDescent="0.25">
      <c r="A79" s="9" t="s">
        <v>113</v>
      </c>
      <c r="B79" s="28"/>
      <c r="C79" s="29">
        <v>75013</v>
      </c>
      <c r="D79" s="29">
        <v>99110</v>
      </c>
      <c r="E79" s="29">
        <v>800</v>
      </c>
      <c r="F79" s="30" t="s">
        <v>44</v>
      </c>
      <c r="G79" s="30" t="s">
        <v>44</v>
      </c>
      <c r="H79" s="51">
        <v>1741.5</v>
      </c>
      <c r="I79" s="51">
        <v>0</v>
      </c>
    </row>
    <row r="80" spans="1:9" x14ac:dyDescent="0.25">
      <c r="A80" s="4" t="s">
        <v>8</v>
      </c>
      <c r="B80" s="24">
        <v>7700000</v>
      </c>
      <c r="C80" s="25">
        <v>77000</v>
      </c>
      <c r="D80" s="26" t="s">
        <v>65</v>
      </c>
      <c r="E80" s="25"/>
      <c r="F80" s="26"/>
      <c r="G80" s="26"/>
      <c r="H80" s="27">
        <f>H81+H91+H100+H104+H107+H108+H105+H106</f>
        <v>88880.799999999988</v>
      </c>
      <c r="I80" s="27">
        <f>I81+I91+I100+I104+I107+I108+I105+I106</f>
        <v>10427</v>
      </c>
    </row>
    <row r="81" spans="1:9" ht="30" x14ac:dyDescent="0.25">
      <c r="A81" s="10" t="s">
        <v>36</v>
      </c>
      <c r="B81" s="48">
        <v>7710000</v>
      </c>
      <c r="C81" s="33">
        <v>77100</v>
      </c>
      <c r="D81" s="34" t="s">
        <v>65</v>
      </c>
      <c r="E81" s="33"/>
      <c r="F81" s="34"/>
      <c r="G81" s="34"/>
      <c r="H81" s="52">
        <f>SUM(H82:H90)</f>
        <v>42207.600000000006</v>
      </c>
      <c r="I81" s="52">
        <f>SUM(I82:I90)</f>
        <v>4730</v>
      </c>
    </row>
    <row r="82" spans="1:9" ht="30" x14ac:dyDescent="0.25">
      <c r="A82" s="8" t="s">
        <v>9</v>
      </c>
      <c r="B82" s="47">
        <v>7717370</v>
      </c>
      <c r="C82" s="32">
        <v>77101</v>
      </c>
      <c r="D82" s="35">
        <v>76700</v>
      </c>
      <c r="E82" s="35">
        <v>600</v>
      </c>
      <c r="F82" s="39" t="s">
        <v>42</v>
      </c>
      <c r="G82" s="39" t="s">
        <v>37</v>
      </c>
      <c r="H82" s="53">
        <f>25402.9-275.8</f>
        <v>25127.100000000002</v>
      </c>
      <c r="I82" s="53">
        <v>2400</v>
      </c>
    </row>
    <row r="83" spans="1:9" x14ac:dyDescent="0.25">
      <c r="A83" s="94" t="s">
        <v>59</v>
      </c>
      <c r="B83" s="28">
        <v>7710059</v>
      </c>
      <c r="C83" s="32">
        <v>77102</v>
      </c>
      <c r="D83" s="30" t="s">
        <v>78</v>
      </c>
      <c r="E83" s="29">
        <v>600</v>
      </c>
      <c r="F83" s="30" t="s">
        <v>42</v>
      </c>
      <c r="G83" s="30" t="s">
        <v>37</v>
      </c>
      <c r="H83" s="51">
        <f>13447.9-783.8</f>
        <v>12664.1</v>
      </c>
      <c r="I83" s="51">
        <v>2155</v>
      </c>
    </row>
    <row r="84" spans="1:9" x14ac:dyDescent="0.25">
      <c r="A84" s="95"/>
      <c r="B84" s="47">
        <v>7717390</v>
      </c>
      <c r="C84" s="32">
        <v>77102</v>
      </c>
      <c r="D84" s="35">
        <v>76900</v>
      </c>
      <c r="E84" s="35">
        <v>600</v>
      </c>
      <c r="F84" s="30" t="s">
        <v>42</v>
      </c>
      <c r="G84" s="30" t="s">
        <v>37</v>
      </c>
      <c r="H84" s="53">
        <v>292.89999999999998</v>
      </c>
      <c r="I84" s="53">
        <v>23.2</v>
      </c>
    </row>
    <row r="85" spans="1:9" x14ac:dyDescent="0.25">
      <c r="A85" s="96"/>
      <c r="B85" s="28">
        <v>7719915</v>
      </c>
      <c r="C85" s="32">
        <v>77102</v>
      </c>
      <c r="D85" s="29">
        <v>99150</v>
      </c>
      <c r="E85" s="29">
        <v>600</v>
      </c>
      <c r="F85" s="30" t="s">
        <v>42</v>
      </c>
      <c r="G85" s="30" t="s">
        <v>37</v>
      </c>
      <c r="H85" s="51">
        <v>1080</v>
      </c>
      <c r="I85" s="51">
        <v>0</v>
      </c>
    </row>
    <row r="86" spans="1:9" ht="45" x14ac:dyDescent="0.25">
      <c r="A86" s="9" t="s">
        <v>10</v>
      </c>
      <c r="B86" s="28">
        <v>7719916</v>
      </c>
      <c r="C86" s="32">
        <v>77104</v>
      </c>
      <c r="D86" s="29">
        <v>99160</v>
      </c>
      <c r="E86" s="29">
        <v>200</v>
      </c>
      <c r="F86" s="30" t="s">
        <v>42</v>
      </c>
      <c r="G86" s="30" t="s">
        <v>37</v>
      </c>
      <c r="H86" s="51">
        <v>16</v>
      </c>
      <c r="I86" s="51">
        <v>0</v>
      </c>
    </row>
    <row r="87" spans="1:9" ht="15" customHeight="1" x14ac:dyDescent="0.25">
      <c r="A87" s="61" t="s">
        <v>118</v>
      </c>
      <c r="B87" s="28"/>
      <c r="C87" s="32">
        <v>77103</v>
      </c>
      <c r="D87" s="29">
        <v>69100</v>
      </c>
      <c r="E87" s="29">
        <v>600</v>
      </c>
      <c r="F87" s="30" t="s">
        <v>42</v>
      </c>
      <c r="G87" s="30" t="s">
        <v>37</v>
      </c>
      <c r="H87" s="51">
        <f>890.2+1151.7</f>
        <v>2041.9</v>
      </c>
      <c r="I87" s="51">
        <v>0</v>
      </c>
    </row>
    <row r="88" spans="1:9" x14ac:dyDescent="0.25">
      <c r="A88" s="94" t="s">
        <v>56</v>
      </c>
      <c r="B88" s="31">
        <v>7717200</v>
      </c>
      <c r="C88" s="32">
        <v>77107</v>
      </c>
      <c r="D88" s="32">
        <v>77800</v>
      </c>
      <c r="E88" s="35">
        <v>100</v>
      </c>
      <c r="F88" s="39" t="s">
        <v>42</v>
      </c>
      <c r="G88" s="30" t="s">
        <v>46</v>
      </c>
      <c r="H88" s="53">
        <v>34.4</v>
      </c>
      <c r="I88" s="53">
        <v>2.9</v>
      </c>
    </row>
    <row r="89" spans="1:9" x14ac:dyDescent="0.25">
      <c r="A89" s="95"/>
      <c r="B89" s="31">
        <v>7717200</v>
      </c>
      <c r="C89" s="32">
        <v>77107</v>
      </c>
      <c r="D89" s="32">
        <v>77800</v>
      </c>
      <c r="E89" s="35">
        <v>200</v>
      </c>
      <c r="F89" s="39" t="s">
        <v>42</v>
      </c>
      <c r="G89" s="30" t="s">
        <v>46</v>
      </c>
      <c r="H89" s="53">
        <v>11</v>
      </c>
      <c r="I89" s="53">
        <v>0.8</v>
      </c>
    </row>
    <row r="90" spans="1:9" x14ac:dyDescent="0.25">
      <c r="A90" s="96"/>
      <c r="B90" s="47">
        <v>7717350</v>
      </c>
      <c r="C90" s="32">
        <v>77107</v>
      </c>
      <c r="D90" s="35">
        <v>77900</v>
      </c>
      <c r="E90" s="80">
        <v>300</v>
      </c>
      <c r="F90" s="68" t="s">
        <v>43</v>
      </c>
      <c r="G90" s="68" t="s">
        <v>39</v>
      </c>
      <c r="H90" s="81">
        <v>940.2</v>
      </c>
      <c r="I90" s="81">
        <v>148.1</v>
      </c>
    </row>
    <row r="91" spans="1:9" ht="15" customHeight="1" x14ac:dyDescent="0.25">
      <c r="A91" s="10" t="s">
        <v>11</v>
      </c>
      <c r="B91" s="48">
        <v>7720000</v>
      </c>
      <c r="C91" s="33">
        <v>77200</v>
      </c>
      <c r="D91" s="34" t="s">
        <v>65</v>
      </c>
      <c r="E91" s="82"/>
      <c r="F91" s="83"/>
      <c r="G91" s="83"/>
      <c r="H91" s="71">
        <f>SUM(H92:H99)</f>
        <v>32983.5</v>
      </c>
      <c r="I91" s="71">
        <f>SUM(I92:I99)</f>
        <v>3787.2</v>
      </c>
    </row>
    <row r="92" spans="1:9" x14ac:dyDescent="0.25">
      <c r="A92" s="100" t="s">
        <v>14</v>
      </c>
      <c r="B92" s="28">
        <v>7720059</v>
      </c>
      <c r="C92" s="32">
        <v>77201</v>
      </c>
      <c r="D92" s="30" t="s">
        <v>78</v>
      </c>
      <c r="E92" s="70">
        <v>600</v>
      </c>
      <c r="F92" s="68" t="s">
        <v>42</v>
      </c>
      <c r="G92" s="68" t="s">
        <v>45</v>
      </c>
      <c r="H92" s="69">
        <f>3947.4-257.1+90</f>
        <v>3780.3</v>
      </c>
      <c r="I92" s="69">
        <v>578</v>
      </c>
    </row>
    <row r="93" spans="1:9" x14ac:dyDescent="0.25">
      <c r="A93" s="102"/>
      <c r="B93" s="47">
        <v>7727340</v>
      </c>
      <c r="C93" s="32">
        <v>77201</v>
      </c>
      <c r="D93" s="35">
        <v>77000</v>
      </c>
      <c r="E93" s="80">
        <v>600</v>
      </c>
      <c r="F93" s="68" t="s">
        <v>42</v>
      </c>
      <c r="G93" s="68" t="s">
        <v>45</v>
      </c>
      <c r="H93" s="81">
        <v>27833.9</v>
      </c>
      <c r="I93" s="81">
        <v>3033.9</v>
      </c>
    </row>
    <row r="94" spans="1:9" x14ac:dyDescent="0.25">
      <c r="A94" s="94" t="s">
        <v>57</v>
      </c>
      <c r="B94" s="47">
        <v>7727400</v>
      </c>
      <c r="C94" s="32">
        <v>77202</v>
      </c>
      <c r="D94" s="35">
        <v>77200</v>
      </c>
      <c r="E94" s="80">
        <v>600</v>
      </c>
      <c r="F94" s="68" t="s">
        <v>42</v>
      </c>
      <c r="G94" s="68" t="s">
        <v>45</v>
      </c>
      <c r="H94" s="81">
        <v>671.7</v>
      </c>
      <c r="I94" s="81">
        <v>155.1</v>
      </c>
    </row>
    <row r="95" spans="1:9" x14ac:dyDescent="0.25">
      <c r="A95" s="95"/>
      <c r="B95" s="47"/>
      <c r="C95" s="32">
        <v>77202</v>
      </c>
      <c r="D95" s="35">
        <v>77270</v>
      </c>
      <c r="E95" s="35">
        <v>600</v>
      </c>
      <c r="F95" s="30" t="s">
        <v>42</v>
      </c>
      <c r="G95" s="30" t="s">
        <v>45</v>
      </c>
      <c r="H95" s="53">
        <f>200</f>
        <v>200</v>
      </c>
      <c r="I95" s="53">
        <v>15.6</v>
      </c>
    </row>
    <row r="96" spans="1:9" x14ac:dyDescent="0.25">
      <c r="A96" s="95"/>
      <c r="B96" s="31">
        <v>7727330</v>
      </c>
      <c r="C96" s="32">
        <v>77202</v>
      </c>
      <c r="D96" s="32">
        <v>77300</v>
      </c>
      <c r="E96" s="35">
        <v>100</v>
      </c>
      <c r="F96" s="30" t="s">
        <v>42</v>
      </c>
      <c r="G96" s="30" t="s">
        <v>46</v>
      </c>
      <c r="H96" s="53">
        <v>43</v>
      </c>
      <c r="I96" s="53">
        <v>4.5999999999999996</v>
      </c>
    </row>
    <row r="97" spans="1:9" x14ac:dyDescent="0.25">
      <c r="A97" s="96"/>
      <c r="B97" s="31">
        <v>7727330</v>
      </c>
      <c r="C97" s="32">
        <v>77202</v>
      </c>
      <c r="D97" s="32">
        <v>77300</v>
      </c>
      <c r="E97" s="35">
        <v>200</v>
      </c>
      <c r="F97" s="30" t="s">
        <v>42</v>
      </c>
      <c r="G97" s="30" t="s">
        <v>46</v>
      </c>
      <c r="H97" s="53">
        <f>5.7-2.4</f>
        <v>3.3000000000000003</v>
      </c>
      <c r="I97" s="53">
        <v>0</v>
      </c>
    </row>
    <row r="98" spans="1:9" ht="30" x14ac:dyDescent="0.25">
      <c r="A98" s="9" t="s">
        <v>12</v>
      </c>
      <c r="B98" s="28">
        <v>7729917</v>
      </c>
      <c r="C98" s="32">
        <v>77204</v>
      </c>
      <c r="D98" s="29">
        <v>99170</v>
      </c>
      <c r="E98" s="29">
        <v>200</v>
      </c>
      <c r="F98" s="30" t="s">
        <v>42</v>
      </c>
      <c r="G98" s="30" t="s">
        <v>45</v>
      </c>
      <c r="H98" s="51">
        <v>151.30000000000001</v>
      </c>
      <c r="I98" s="51">
        <v>0</v>
      </c>
    </row>
    <row r="99" spans="1:9" ht="30" x14ac:dyDescent="0.25">
      <c r="A99" s="9" t="s">
        <v>119</v>
      </c>
      <c r="B99" s="28"/>
      <c r="C99" s="32">
        <v>77203</v>
      </c>
      <c r="D99" s="29">
        <v>69100</v>
      </c>
      <c r="E99" s="29">
        <v>600</v>
      </c>
      <c r="F99" s="30" t="s">
        <v>42</v>
      </c>
      <c r="G99" s="30" t="s">
        <v>45</v>
      </c>
      <c r="H99" s="51">
        <v>300</v>
      </c>
      <c r="I99" s="51">
        <v>0</v>
      </c>
    </row>
    <row r="100" spans="1:9" ht="15" customHeight="1" x14ac:dyDescent="0.25">
      <c r="A100" s="10" t="s">
        <v>13</v>
      </c>
      <c r="B100" s="48">
        <v>7730000</v>
      </c>
      <c r="C100" s="33">
        <v>77300</v>
      </c>
      <c r="D100" s="34" t="s">
        <v>65</v>
      </c>
      <c r="E100" s="33"/>
      <c r="F100" s="34"/>
      <c r="G100" s="34"/>
      <c r="H100" s="54">
        <f>H101+H102+H103</f>
        <v>11898.699999999999</v>
      </c>
      <c r="I100" s="54">
        <f>I101+I102+I103</f>
        <v>1773.6</v>
      </c>
    </row>
    <row r="101" spans="1:9" x14ac:dyDescent="0.25">
      <c r="A101" s="103" t="s">
        <v>124</v>
      </c>
      <c r="B101" s="28">
        <v>7730059</v>
      </c>
      <c r="C101" s="29">
        <v>77301</v>
      </c>
      <c r="D101" s="36" t="s">
        <v>81</v>
      </c>
      <c r="E101" s="29">
        <v>600</v>
      </c>
      <c r="F101" s="30" t="s">
        <v>42</v>
      </c>
      <c r="G101" s="30" t="s">
        <v>38</v>
      </c>
      <c r="H101" s="51">
        <f>6345.5-1</f>
        <v>6344.5</v>
      </c>
      <c r="I101" s="51">
        <v>949.1</v>
      </c>
    </row>
    <row r="102" spans="1:9" x14ac:dyDescent="0.25">
      <c r="A102" s="104"/>
      <c r="B102" s="28">
        <v>7730059</v>
      </c>
      <c r="C102" s="29">
        <v>77301</v>
      </c>
      <c r="D102" s="36" t="s">
        <v>82</v>
      </c>
      <c r="E102" s="29">
        <v>600</v>
      </c>
      <c r="F102" s="30" t="s">
        <v>42</v>
      </c>
      <c r="G102" s="30" t="s">
        <v>38</v>
      </c>
      <c r="H102" s="51">
        <f>5504+4.3</f>
        <v>5508.3</v>
      </c>
      <c r="I102" s="51">
        <v>824.5</v>
      </c>
    </row>
    <row r="103" spans="1:9" ht="15" customHeight="1" x14ac:dyDescent="0.25">
      <c r="A103" s="84" t="s">
        <v>132</v>
      </c>
      <c r="B103" s="72"/>
      <c r="C103" s="70">
        <v>77302</v>
      </c>
      <c r="D103" s="85" t="s">
        <v>131</v>
      </c>
      <c r="E103" s="70">
        <v>600</v>
      </c>
      <c r="F103" s="68" t="s">
        <v>42</v>
      </c>
      <c r="G103" s="68" t="s">
        <v>38</v>
      </c>
      <c r="H103" s="69">
        <v>45.9</v>
      </c>
      <c r="I103" s="69">
        <v>0</v>
      </c>
    </row>
    <row r="104" spans="1:9" x14ac:dyDescent="0.25">
      <c r="A104" s="100" t="s">
        <v>15</v>
      </c>
      <c r="B104" s="28">
        <v>7790420</v>
      </c>
      <c r="C104" s="29">
        <v>77001</v>
      </c>
      <c r="D104" s="30" t="s">
        <v>77</v>
      </c>
      <c r="E104" s="29">
        <v>100</v>
      </c>
      <c r="F104" s="30" t="s">
        <v>42</v>
      </c>
      <c r="G104" s="30" t="s">
        <v>46</v>
      </c>
      <c r="H104" s="51">
        <v>1563.8</v>
      </c>
      <c r="I104" s="51">
        <v>129.5</v>
      </c>
    </row>
    <row r="105" spans="1:9" x14ac:dyDescent="0.25">
      <c r="A105" s="101"/>
      <c r="B105" s="28">
        <v>7790420</v>
      </c>
      <c r="C105" s="29">
        <v>77001</v>
      </c>
      <c r="D105" s="30" t="s">
        <v>77</v>
      </c>
      <c r="E105" s="29">
        <v>200</v>
      </c>
      <c r="F105" s="30" t="s">
        <v>42</v>
      </c>
      <c r="G105" s="30" t="s">
        <v>46</v>
      </c>
      <c r="H105" s="51">
        <f>17.9+70</f>
        <v>87.9</v>
      </c>
      <c r="I105" s="51">
        <v>5.8</v>
      </c>
    </row>
    <row r="106" spans="1:9" x14ac:dyDescent="0.25">
      <c r="A106" s="102"/>
      <c r="B106" s="28">
        <v>7790420</v>
      </c>
      <c r="C106" s="29">
        <v>77001</v>
      </c>
      <c r="D106" s="30" t="s">
        <v>77</v>
      </c>
      <c r="E106" s="29">
        <v>800</v>
      </c>
      <c r="F106" s="30" t="s">
        <v>42</v>
      </c>
      <c r="G106" s="30" t="s">
        <v>46</v>
      </c>
      <c r="H106" s="51">
        <f>3.6+0.8</f>
        <v>4.4000000000000004</v>
      </c>
      <c r="I106" s="51">
        <v>0.9</v>
      </c>
    </row>
    <row r="107" spans="1:9" ht="30" x14ac:dyDescent="0.25">
      <c r="A107" s="9" t="s">
        <v>68</v>
      </c>
      <c r="B107" s="28">
        <v>7799918</v>
      </c>
      <c r="C107" s="29">
        <v>77002</v>
      </c>
      <c r="D107" s="29">
        <v>99180</v>
      </c>
      <c r="E107" s="29">
        <v>200</v>
      </c>
      <c r="F107" s="30" t="s">
        <v>42</v>
      </c>
      <c r="G107" s="30" t="s">
        <v>46</v>
      </c>
      <c r="H107" s="51">
        <v>84.9</v>
      </c>
      <c r="I107" s="51">
        <v>0</v>
      </c>
    </row>
    <row r="108" spans="1:9" s="3" customFormat="1" x14ac:dyDescent="0.25">
      <c r="A108" s="9" t="s">
        <v>16</v>
      </c>
      <c r="B108" s="28">
        <v>7799919</v>
      </c>
      <c r="C108" s="29">
        <v>77003</v>
      </c>
      <c r="D108" s="29">
        <v>99190</v>
      </c>
      <c r="E108" s="29">
        <v>200</v>
      </c>
      <c r="F108" s="30" t="s">
        <v>42</v>
      </c>
      <c r="G108" s="30" t="s">
        <v>46</v>
      </c>
      <c r="H108" s="51">
        <v>50</v>
      </c>
      <c r="I108" s="51">
        <v>0</v>
      </c>
    </row>
    <row r="109" spans="1:9" ht="15" customHeight="1" x14ac:dyDescent="0.25">
      <c r="A109" s="4" t="s">
        <v>19</v>
      </c>
      <c r="B109" s="24">
        <v>7800000</v>
      </c>
      <c r="C109" s="25">
        <v>78000</v>
      </c>
      <c r="D109" s="26" t="s">
        <v>65</v>
      </c>
      <c r="E109" s="25"/>
      <c r="F109" s="26"/>
      <c r="G109" s="26"/>
      <c r="H109" s="27">
        <f>SUM(H110:H116)</f>
        <v>11646.700000000003</v>
      </c>
      <c r="I109" s="27">
        <f>SUM(I110:I116)</f>
        <v>1481.5</v>
      </c>
    </row>
    <row r="110" spans="1:9" ht="30" customHeight="1" x14ac:dyDescent="0.25">
      <c r="A110" s="61" t="s">
        <v>20</v>
      </c>
      <c r="B110" s="28">
        <v>7899920</v>
      </c>
      <c r="C110" s="29">
        <v>78001</v>
      </c>
      <c r="D110" s="29">
        <v>99200</v>
      </c>
      <c r="E110" s="29">
        <v>600</v>
      </c>
      <c r="F110" s="30" t="s">
        <v>48</v>
      </c>
      <c r="G110" s="30" t="s">
        <v>37</v>
      </c>
      <c r="H110" s="51">
        <f>787.7+293.5-6</f>
        <v>1075.2</v>
      </c>
      <c r="I110" s="51">
        <v>178.2</v>
      </c>
    </row>
    <row r="111" spans="1:9" x14ac:dyDescent="0.25">
      <c r="A111" s="100" t="s">
        <v>115</v>
      </c>
      <c r="B111" s="28">
        <v>7890059</v>
      </c>
      <c r="C111" s="29">
        <v>78002</v>
      </c>
      <c r="D111" s="30" t="s">
        <v>77</v>
      </c>
      <c r="E111" s="29">
        <v>100</v>
      </c>
      <c r="F111" s="30" t="s">
        <v>47</v>
      </c>
      <c r="G111" s="30" t="s">
        <v>45</v>
      </c>
      <c r="H111" s="51">
        <v>913.5</v>
      </c>
      <c r="I111" s="51">
        <v>59.9</v>
      </c>
    </row>
    <row r="112" spans="1:9" x14ac:dyDescent="0.25">
      <c r="A112" s="102"/>
      <c r="B112" s="28"/>
      <c r="C112" s="29">
        <v>78002</v>
      </c>
      <c r="D112" s="30" t="s">
        <v>77</v>
      </c>
      <c r="E112" s="29">
        <v>200</v>
      </c>
      <c r="F112" s="30" t="s">
        <v>47</v>
      </c>
      <c r="G112" s="30" t="s">
        <v>45</v>
      </c>
      <c r="H112" s="51">
        <v>375.2</v>
      </c>
      <c r="I112" s="51">
        <v>0</v>
      </c>
    </row>
    <row r="113" spans="1:9" ht="15" customHeight="1" x14ac:dyDescent="0.25">
      <c r="A113" s="9" t="s">
        <v>21</v>
      </c>
      <c r="B113" s="28">
        <v>7890059</v>
      </c>
      <c r="C113" s="29">
        <v>78003</v>
      </c>
      <c r="D113" s="30" t="s">
        <v>78</v>
      </c>
      <c r="E113" s="29">
        <v>600</v>
      </c>
      <c r="F113" s="30" t="s">
        <v>48</v>
      </c>
      <c r="G113" s="30" t="s">
        <v>37</v>
      </c>
      <c r="H113" s="51">
        <f>6620.1-240.2</f>
        <v>6379.9000000000005</v>
      </c>
      <c r="I113" s="51">
        <v>975.6</v>
      </c>
    </row>
    <row r="114" spans="1:9" x14ac:dyDescent="0.25">
      <c r="A114" s="100" t="s">
        <v>83</v>
      </c>
      <c r="B114" s="28">
        <v>7899921</v>
      </c>
      <c r="C114" s="29">
        <v>78004</v>
      </c>
      <c r="D114" s="29">
        <v>99210</v>
      </c>
      <c r="E114" s="29">
        <v>200</v>
      </c>
      <c r="F114" s="30" t="s">
        <v>48</v>
      </c>
      <c r="G114" s="30" t="s">
        <v>37</v>
      </c>
      <c r="H114" s="51">
        <v>200</v>
      </c>
      <c r="I114" s="51">
        <v>2.7</v>
      </c>
    </row>
    <row r="115" spans="1:9" x14ac:dyDescent="0.25">
      <c r="A115" s="102"/>
      <c r="B115" s="28">
        <v>7899922</v>
      </c>
      <c r="C115" s="29">
        <v>78004</v>
      </c>
      <c r="D115" s="29">
        <v>99220</v>
      </c>
      <c r="E115" s="29">
        <v>600</v>
      </c>
      <c r="F115" s="30" t="s">
        <v>48</v>
      </c>
      <c r="G115" s="30" t="s">
        <v>37</v>
      </c>
      <c r="H115" s="51">
        <f>502.9+1354+246.4</f>
        <v>2103.3000000000002</v>
      </c>
      <c r="I115" s="51">
        <v>265.10000000000002</v>
      </c>
    </row>
    <row r="116" spans="1:9" s="3" customFormat="1" ht="30" x14ac:dyDescent="0.25">
      <c r="A116" s="77" t="s">
        <v>134</v>
      </c>
      <c r="B116" s="28"/>
      <c r="C116" s="29">
        <v>78005</v>
      </c>
      <c r="D116" s="29">
        <v>69100</v>
      </c>
      <c r="E116" s="29">
        <v>600</v>
      </c>
      <c r="F116" s="67" t="s">
        <v>48</v>
      </c>
      <c r="G116" s="67" t="s">
        <v>37</v>
      </c>
      <c r="H116" s="51">
        <v>599.6</v>
      </c>
      <c r="I116" s="51">
        <v>0</v>
      </c>
    </row>
    <row r="117" spans="1:9" ht="30" x14ac:dyDescent="0.25">
      <c r="A117" s="4" t="s">
        <v>26</v>
      </c>
      <c r="B117" s="24">
        <v>7900000</v>
      </c>
      <c r="C117" s="25">
        <v>79000</v>
      </c>
      <c r="D117" s="26" t="s">
        <v>65</v>
      </c>
      <c r="E117" s="25"/>
      <c r="F117" s="26"/>
      <c r="G117" s="26"/>
      <c r="H117" s="27">
        <f>SUM(H118:H124)</f>
        <v>20556.400000000001</v>
      </c>
      <c r="I117" s="27">
        <f>SUM(I118:I124)</f>
        <v>999.7</v>
      </c>
    </row>
    <row r="118" spans="1:9" ht="45" x14ac:dyDescent="0.25">
      <c r="A118" s="2" t="s">
        <v>109</v>
      </c>
      <c r="B118" s="19">
        <v>7919999</v>
      </c>
      <c r="C118" s="29">
        <v>79001</v>
      </c>
      <c r="D118" s="29">
        <v>99990</v>
      </c>
      <c r="E118" s="29">
        <v>600</v>
      </c>
      <c r="F118" s="30" t="s">
        <v>42</v>
      </c>
      <c r="G118" s="30" t="s">
        <v>42</v>
      </c>
      <c r="H118" s="51">
        <v>280.7</v>
      </c>
      <c r="I118" s="51">
        <v>0</v>
      </c>
    </row>
    <row r="119" spans="1:9" x14ac:dyDescent="0.25">
      <c r="A119" s="18" t="s">
        <v>27</v>
      </c>
      <c r="B119" s="19">
        <v>7999923</v>
      </c>
      <c r="C119" s="29">
        <v>79004</v>
      </c>
      <c r="D119" s="29">
        <v>99230</v>
      </c>
      <c r="E119" s="29">
        <v>400</v>
      </c>
      <c r="F119" s="30" t="s">
        <v>49</v>
      </c>
      <c r="G119" s="30" t="s">
        <v>44</v>
      </c>
      <c r="H119" s="51">
        <f>5679+16000-1663.8</f>
        <v>20015.2</v>
      </c>
      <c r="I119" s="51">
        <v>999.7</v>
      </c>
    </row>
    <row r="120" spans="1:9" x14ac:dyDescent="0.25">
      <c r="A120" s="2" t="s">
        <v>28</v>
      </c>
      <c r="B120" s="19">
        <v>7999924</v>
      </c>
      <c r="C120" s="29">
        <v>79005</v>
      </c>
      <c r="D120" s="29">
        <v>99240</v>
      </c>
      <c r="E120" s="29">
        <v>100</v>
      </c>
      <c r="F120" s="30" t="s">
        <v>49</v>
      </c>
      <c r="G120" s="30" t="s">
        <v>44</v>
      </c>
      <c r="H120" s="51">
        <v>89.3</v>
      </c>
      <c r="I120" s="51">
        <v>0</v>
      </c>
    </row>
    <row r="121" spans="1:9" ht="60" x14ac:dyDescent="0.25">
      <c r="A121" s="2" t="s">
        <v>69</v>
      </c>
      <c r="B121" s="19">
        <v>7999925</v>
      </c>
      <c r="C121" s="29">
        <v>79006</v>
      </c>
      <c r="D121" s="29">
        <v>99250</v>
      </c>
      <c r="E121" s="29">
        <v>600</v>
      </c>
      <c r="F121" s="30" t="s">
        <v>43</v>
      </c>
      <c r="G121" s="30" t="s">
        <v>40</v>
      </c>
      <c r="H121" s="51">
        <v>19.7</v>
      </c>
      <c r="I121" s="51">
        <v>0</v>
      </c>
    </row>
    <row r="122" spans="1:9" x14ac:dyDescent="0.25">
      <c r="A122" s="2" t="s">
        <v>29</v>
      </c>
      <c r="B122" s="19">
        <v>7999926</v>
      </c>
      <c r="C122" s="29">
        <v>79007</v>
      </c>
      <c r="D122" s="29">
        <v>99260</v>
      </c>
      <c r="E122" s="29">
        <v>200</v>
      </c>
      <c r="F122" s="30" t="s">
        <v>42</v>
      </c>
      <c r="G122" s="30" t="s">
        <v>42</v>
      </c>
      <c r="H122" s="51">
        <v>10.5</v>
      </c>
      <c r="I122" s="51">
        <v>0</v>
      </c>
    </row>
    <row r="123" spans="1:9" ht="30" x14ac:dyDescent="0.25">
      <c r="A123" s="9" t="s">
        <v>117</v>
      </c>
      <c r="B123" s="28"/>
      <c r="C123" s="29">
        <v>79010</v>
      </c>
      <c r="D123" s="29">
        <v>99310</v>
      </c>
      <c r="E123" s="70">
        <v>600</v>
      </c>
      <c r="F123" s="30" t="s">
        <v>49</v>
      </c>
      <c r="G123" s="30" t="s">
        <v>45</v>
      </c>
      <c r="H123" s="51">
        <v>100</v>
      </c>
      <c r="I123" s="51">
        <v>0</v>
      </c>
    </row>
    <row r="124" spans="1:9" s="3" customFormat="1" x14ac:dyDescent="0.25">
      <c r="A124" s="59" t="s">
        <v>116</v>
      </c>
      <c r="B124" s="28"/>
      <c r="C124" s="29">
        <v>79012</v>
      </c>
      <c r="D124" s="29">
        <v>99310</v>
      </c>
      <c r="E124" s="29">
        <v>200</v>
      </c>
      <c r="F124" s="30" t="s">
        <v>49</v>
      </c>
      <c r="G124" s="30" t="s">
        <v>45</v>
      </c>
      <c r="H124" s="51">
        <v>41</v>
      </c>
      <c r="I124" s="51">
        <v>0</v>
      </c>
    </row>
    <row r="125" spans="1:9" s="3" customFormat="1" ht="30" x14ac:dyDescent="0.25">
      <c r="A125" s="43" t="s">
        <v>93</v>
      </c>
      <c r="B125" s="44">
        <v>9940880</v>
      </c>
      <c r="C125" s="37">
        <v>99300</v>
      </c>
      <c r="D125" s="38" t="s">
        <v>91</v>
      </c>
      <c r="E125" s="37">
        <v>200</v>
      </c>
      <c r="F125" s="45" t="s">
        <v>39</v>
      </c>
      <c r="G125" s="45" t="s">
        <v>44</v>
      </c>
      <c r="H125" s="55">
        <v>44.6</v>
      </c>
      <c r="I125" s="55">
        <v>0</v>
      </c>
    </row>
    <row r="126" spans="1:9" s="3" customFormat="1" ht="60" x14ac:dyDescent="0.25">
      <c r="A126" s="46" t="s">
        <v>94</v>
      </c>
      <c r="B126" s="44">
        <v>9940880</v>
      </c>
      <c r="C126" s="37">
        <v>99300</v>
      </c>
      <c r="D126" s="38" t="s">
        <v>92</v>
      </c>
      <c r="E126" s="37">
        <v>200</v>
      </c>
      <c r="F126" s="45" t="s">
        <v>39</v>
      </c>
      <c r="G126" s="45" t="s">
        <v>44</v>
      </c>
      <c r="H126" s="55">
        <v>0.6</v>
      </c>
      <c r="I126" s="55">
        <v>0</v>
      </c>
    </row>
    <row r="127" spans="1:9" s="3" customFormat="1" x14ac:dyDescent="0.25">
      <c r="A127" s="46" t="s">
        <v>125</v>
      </c>
      <c r="B127" s="44"/>
      <c r="C127" s="37">
        <v>99300</v>
      </c>
      <c r="D127" s="38" t="s">
        <v>87</v>
      </c>
      <c r="E127" s="37">
        <v>200</v>
      </c>
      <c r="F127" s="60" t="s">
        <v>37</v>
      </c>
      <c r="G127" s="60" t="s">
        <v>41</v>
      </c>
      <c r="H127" s="55">
        <v>150</v>
      </c>
      <c r="I127" s="55">
        <v>0</v>
      </c>
    </row>
    <row r="128" spans="1:9" s="3" customFormat="1" ht="30" x14ac:dyDescent="0.25">
      <c r="A128" s="46" t="s">
        <v>128</v>
      </c>
      <c r="B128" s="44"/>
      <c r="C128" s="37">
        <v>99300</v>
      </c>
      <c r="D128" s="38" t="s">
        <v>127</v>
      </c>
      <c r="E128" s="37">
        <v>200</v>
      </c>
      <c r="F128" s="60" t="s">
        <v>44</v>
      </c>
      <c r="G128" s="60" t="s">
        <v>38</v>
      </c>
      <c r="H128" s="55">
        <v>200</v>
      </c>
      <c r="I128" s="55">
        <v>0</v>
      </c>
    </row>
    <row r="129" spans="1:9" s="3" customFormat="1" x14ac:dyDescent="0.25">
      <c r="A129" s="46" t="s">
        <v>63</v>
      </c>
      <c r="B129" s="44">
        <v>9940880</v>
      </c>
      <c r="C129" s="37">
        <v>99400</v>
      </c>
      <c r="D129" s="38" t="s">
        <v>79</v>
      </c>
      <c r="E129" s="37">
        <v>800</v>
      </c>
      <c r="F129" s="38" t="s">
        <v>37</v>
      </c>
      <c r="G129" s="38" t="s">
        <v>49</v>
      </c>
      <c r="H129" s="55">
        <v>100</v>
      </c>
      <c r="I129" s="55">
        <v>0</v>
      </c>
    </row>
    <row r="130" spans="1:9" x14ac:dyDescent="0.25">
      <c r="A130" s="4" t="s">
        <v>35</v>
      </c>
      <c r="B130" s="24">
        <v>9500971</v>
      </c>
      <c r="C130" s="37">
        <v>95000</v>
      </c>
      <c r="D130" s="38" t="s">
        <v>70</v>
      </c>
      <c r="E130" s="25">
        <v>700</v>
      </c>
      <c r="F130" s="26" t="s">
        <v>41</v>
      </c>
      <c r="G130" s="26" t="s">
        <v>37</v>
      </c>
      <c r="H130" s="55">
        <v>7</v>
      </c>
      <c r="I130" s="55">
        <v>0</v>
      </c>
    </row>
    <row r="132" spans="1:9" ht="18.75" x14ac:dyDescent="0.3">
      <c r="A132" s="12" t="s">
        <v>60</v>
      </c>
      <c r="B132" s="12" t="s">
        <v>61</v>
      </c>
      <c r="C132" s="12"/>
      <c r="D132" s="12"/>
      <c r="E132" s="12"/>
      <c r="F132" s="13"/>
      <c r="G132" s="14"/>
      <c r="H132" s="15"/>
    </row>
  </sheetData>
  <autoFilter ref="A5:H130"/>
  <mergeCells count="31">
    <mergeCell ref="A104:A106"/>
    <mergeCell ref="A111:A112"/>
    <mergeCell ref="A114:A115"/>
    <mergeCell ref="A48:A50"/>
    <mergeCell ref="A51:A52"/>
    <mergeCell ref="A57:A58"/>
    <mergeCell ref="A67:A68"/>
    <mergeCell ref="A70:A71"/>
    <mergeCell ref="A72:A73"/>
    <mergeCell ref="A83:A85"/>
    <mergeCell ref="A88:A90"/>
    <mergeCell ref="A92:A93"/>
    <mergeCell ref="A94:A97"/>
    <mergeCell ref="A8:A20"/>
    <mergeCell ref="A22:A25"/>
    <mergeCell ref="F4:F5"/>
    <mergeCell ref="A4:A5"/>
    <mergeCell ref="A101:A102"/>
    <mergeCell ref="A29:A32"/>
    <mergeCell ref="A33:A36"/>
    <mergeCell ref="A37:A38"/>
    <mergeCell ref="A39:A42"/>
    <mergeCell ref="A43:A44"/>
    <mergeCell ref="A2:I2"/>
    <mergeCell ref="I4:I5"/>
    <mergeCell ref="B4:B5"/>
    <mergeCell ref="C4:D4"/>
    <mergeCell ref="C3:D3"/>
    <mergeCell ref="G4:G5"/>
    <mergeCell ref="E4:E5"/>
    <mergeCell ref="H4:H5"/>
  </mergeCells>
  <phoneticPr fontId="0" type="noConversion"/>
  <pageMargins left="0.51181102362204722" right="0.15748031496062992" top="0.51181102362204722" bottom="0.43307086614173229" header="0.31496062992125984" footer="0.31496062992125984"/>
  <pageSetup paperSize="9" scale="87" fitToHeight="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2017-03-10T04:33:37Z</cp:lastPrinted>
  <dcterms:created xsi:type="dcterms:W3CDTF">2014-11-10T14:48:23Z</dcterms:created>
  <dcterms:modified xsi:type="dcterms:W3CDTF">2017-03-24T05:17:27Z</dcterms:modified>
</cp:coreProperties>
</file>